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\\User_37\документы - васильев\Васильев\Думы\Думы_23\! Дума от  .02.2023г. - Внесение изменений в бюджет 2023-2025\Документы к решению\Пояснительная\Пояснительная записка\"/>
    </mc:Choice>
  </mc:AlternateContent>
  <bookViews>
    <workbookView xWindow="-120" yWindow="-120" windowWidth="29040" windowHeight="15840" tabRatio="875"/>
  </bookViews>
  <sheets>
    <sheet name="Реестр изменений" sheetId="1" r:id="rId1"/>
  </sheets>
  <definedNames>
    <definedName name="_xlnm._FilterDatabase" localSheetId="0" hidden="1">'Реестр изменений'!$A$8:$L$8</definedName>
    <definedName name="Z_022B82E9_DCA2_4FFF_8F8A_03AB29F62288_.wvu.FilterData" localSheetId="0" hidden="1">'Реестр изменений'!$A$8:$L$8</definedName>
    <definedName name="Z_05FC5C3E_1572_496F_821A_5757CE6C392D_.wvu.FilterData" localSheetId="0" hidden="1">'Реестр изменений'!$A$8:$L$8</definedName>
    <definedName name="Z_09552334_8C30_4A3B_B935_625DB897F517_.wvu.FilterData" localSheetId="0" hidden="1">'Реестр изменений'!$A$8:$L$8</definedName>
    <definedName name="Z_0D66CE7E_6323_4340_BED5_0FF83364DB03_.wvu.FilterData" localSheetId="0" hidden="1">'Реестр изменений'!$A$8:$L$8</definedName>
    <definedName name="Z_1F0991D8_871F_4EC3_A815_B4FB7C35CF65_.wvu.FilterData" localSheetId="0" hidden="1">'Реестр изменений'!$A$8:$L$8</definedName>
    <definedName name="Z_1F0991D8_871F_4EC3_A815_B4FB7C35CF65_.wvu.PrintArea" localSheetId="0" hidden="1">'Реестр изменений'!$A$2:$L$272</definedName>
    <definedName name="Z_1F0991D8_871F_4EC3_A815_B4FB7C35CF65_.wvu.PrintTitles" localSheetId="0" hidden="1">'Реестр изменений'!$6:$7</definedName>
    <definedName name="Z_2205AF00_3204_4418_8109_D8D844BEA6E2_.wvu.FilterData" localSheetId="0" hidden="1">'Реестр изменений'!$A$8:$L$8</definedName>
    <definedName name="Z_2335AB0F_3B23_4B22_88EA_2E86CC5F49CA_.wvu.FilterData" localSheetId="0" hidden="1">'Реестр изменений'!$A$8:$L$8</definedName>
    <definedName name="Z_2335AB0F_3B23_4B22_88EA_2E86CC5F49CA_.wvu.PrintArea" localSheetId="0" hidden="1">'Реестр изменений'!$A$2:$L$272</definedName>
    <definedName name="Z_2335AB0F_3B23_4B22_88EA_2E86CC5F49CA_.wvu.PrintTitles" localSheetId="0" hidden="1">'Реестр изменений'!$6:$7</definedName>
    <definedName name="Z_2DAB85AC_8918_43EE_830E_AFE0D22406E1_.wvu.FilterData" localSheetId="0" hidden="1">'Реестр изменений'!$A$8:$L$8</definedName>
    <definedName name="Z_3BC046E5_3781_4A04_884F_C878E5BAD991_.wvu.PrintArea" localSheetId="0" hidden="1">'Реестр изменений'!$A$2:$L$272</definedName>
    <definedName name="Z_3BC046E5_3781_4A04_884F_C878E5BAD991_.wvu.PrintTitles" localSheetId="0" hidden="1">'Реестр изменений'!$6:$7</definedName>
    <definedName name="Z_3BC046E5_3781_4A04_884F_C878E5BAD991_.wvu.Rows" localSheetId="0" hidden="1">'Реестр изменений'!#REF!,'Реестр изменений'!#REF!,'Реестр изменений'!#REF!,'Реестр изменений'!#REF!,'Реестр изменений'!#REF!,'Реестр изменений'!#REF!</definedName>
    <definedName name="Z_453D99D9_BAF7_44D9_87C3_87D248A21F1F_.wvu.FilterData" localSheetId="0" hidden="1">'Реестр изменений'!$A$8:$L$8</definedName>
    <definedName name="Z_453D99D9_BAF7_44D9_87C3_87D248A21F1F_.wvu.PrintArea" localSheetId="0" hidden="1">'Реестр изменений'!$A$2:$L$272</definedName>
    <definedName name="Z_453D99D9_BAF7_44D9_87C3_87D248A21F1F_.wvu.PrintTitles" localSheetId="0" hidden="1">'Реестр изменений'!$6:$7</definedName>
    <definedName name="Z_46811F38_082A_4BBD_9634_0859CBABDB23_.wvu.FilterData" localSheetId="0" hidden="1">'Реестр изменений'!$A$8:$L$8</definedName>
    <definedName name="Z_46811F38_082A_4BBD_9634_0859CBABDB23_.wvu.PrintArea" localSheetId="0" hidden="1">'Реестр изменений'!$A$2:$L$272</definedName>
    <definedName name="Z_46811F38_082A_4BBD_9634_0859CBABDB23_.wvu.PrintTitles" localSheetId="0" hidden="1">'Реестр изменений'!$6:$7</definedName>
    <definedName name="Z_5043792E_C0F3_4742_8142_85E4142ABD33_.wvu.FilterData" localSheetId="0" hidden="1">'Реестр изменений'!$A$8:$L$8</definedName>
    <definedName name="Z_5043792E_C0F3_4742_8142_85E4142ABD33_.wvu.PrintArea" localSheetId="0" hidden="1">'Реестр изменений'!$A$2:$L$272</definedName>
    <definedName name="Z_5043792E_C0F3_4742_8142_85E4142ABD33_.wvu.PrintTitles" localSheetId="0" hidden="1">'Реестр изменений'!$6:$7</definedName>
    <definedName name="Z_65157E9B_A25C_4E05_9DC0_D9908C0477A1_.wvu.Cols" localSheetId="0" hidden="1">'Реестр изменений'!$J:$K</definedName>
    <definedName name="Z_65157E9B_A25C_4E05_9DC0_D9908C0477A1_.wvu.FilterData" localSheetId="0" hidden="1">'Реестр изменений'!$A$8:$L$8</definedName>
    <definedName name="Z_65157E9B_A25C_4E05_9DC0_D9908C0477A1_.wvu.PrintArea" localSheetId="0" hidden="1">'Реестр изменений'!$A$2:$L$272</definedName>
    <definedName name="Z_65157E9B_A25C_4E05_9DC0_D9908C0477A1_.wvu.PrintTitles" localSheetId="0" hidden="1">'Реестр изменений'!$6:$7</definedName>
    <definedName name="Z_65157E9B_A25C_4E05_9DC0_D9908C0477A1_.wvu.Rows" localSheetId="0" hidden="1">'Реестр изменений'!#REF!,'Реестр изменений'!#REF!,'Реестр изменений'!$168:$175,'Реестр изменений'!#REF!,'Реестр изменений'!#REF!,'Реестр изменений'!$187:$187,'Реестр изменений'!#REF!,'Реестр изменений'!#REF!,'Реестр изменений'!#REF!,'Реестр изменений'!#REF!</definedName>
    <definedName name="Z_6CBCF325_39A6_4B7B_B809_534FEC74C726_.wvu.FilterData" localSheetId="0" hidden="1">'Реестр изменений'!$A$8:$L$8</definedName>
    <definedName name="Z_6CBCF325_39A6_4B7B_B809_534FEC74C726_.wvu.PrintArea" localSheetId="0" hidden="1">'Реестр изменений'!$A$2:$L$272</definedName>
    <definedName name="Z_6CBCF325_39A6_4B7B_B809_534FEC74C726_.wvu.PrintTitles" localSheetId="0" hidden="1">'Реестр изменений'!$6:$7</definedName>
    <definedName name="Z_6D0E0505_DCDD_4C0E_9F88_A1FA6FDD5DE4_.wvu.FilterData" localSheetId="0" hidden="1">'Реестр изменений'!$A$8:$L$8</definedName>
    <definedName name="Z_6D4A6F33_2343_4E47_B9BF_253FF447015B_.wvu.FilterData" localSheetId="0" hidden="1">'Реестр изменений'!$A$8:$L$8</definedName>
    <definedName name="Z_7B97C301_930D_483D_96B7_CC048F1DD126_.wvu.FilterData" localSheetId="0" hidden="1">'Реестр изменений'!$A$8:$L$8</definedName>
    <definedName name="Z_7B97C301_930D_483D_96B7_CC048F1DD126_.wvu.PrintArea" localSheetId="0" hidden="1">'Реестр изменений'!$A$1:$N$272</definedName>
    <definedName name="Z_7B97C301_930D_483D_96B7_CC048F1DD126_.wvu.PrintTitles" localSheetId="0" hidden="1">'Реестр изменений'!$6:$7</definedName>
    <definedName name="Z_7E259CD7_E5D2_4446_942C_1E6715757AE3_.wvu.FilterData" localSheetId="0" hidden="1">'Реестр изменений'!$A$8:$L$8</definedName>
    <definedName name="Z_81D509B4_11D6_4DC6_8E36_D2B49AF8B405_.wvu.FilterData" localSheetId="0" hidden="1">'Реестр изменений'!$A$8:$L$8</definedName>
    <definedName name="Z_846923CB_F88B_4F4C_A10C_8D7BA9ADB3B9_.wvu.Cols" localSheetId="0" hidden="1">'Реестр изменений'!$J:$K</definedName>
    <definedName name="Z_846923CB_F88B_4F4C_A10C_8D7BA9ADB3B9_.wvu.FilterData" localSheetId="0" hidden="1">'Реестр изменений'!$A$8:$L$8</definedName>
    <definedName name="Z_846923CB_F88B_4F4C_A10C_8D7BA9ADB3B9_.wvu.PrintArea" localSheetId="0" hidden="1">'Реестр изменений'!$A$2:$L$272</definedName>
    <definedName name="Z_846923CB_F88B_4F4C_A10C_8D7BA9ADB3B9_.wvu.PrintTitles" localSheetId="0" hidden="1">'Реестр изменений'!$6:$7</definedName>
    <definedName name="Z_846923CB_F88B_4F4C_A10C_8D7BA9ADB3B9_.wvu.Rows" localSheetId="0" hidden="1">'Реестр изменений'!#REF!,'Реестр изменений'!#REF!,'Реестр изменений'!$168:$175,'Реестр изменений'!#REF!,'Реестр изменений'!#REF!,'Реестр изменений'!$187:$187,'Реестр изменений'!#REF!,'Реестр изменений'!#REF!,'Реестр изменений'!#REF!,'Реестр изменений'!#REF!</definedName>
    <definedName name="Z_86224615_5123_412B_95B0_E905C9554630_.wvu.FilterData" localSheetId="0" hidden="1">'Реестр изменений'!$A$8:$L$8</definedName>
    <definedName name="Z_8EDF1801_FCEF_4738_A542_27F90B7925E0_.wvu.FilterData" localSheetId="0" hidden="1">'Реестр изменений'!$A$8:$L$8</definedName>
    <definedName name="Z_A97382DC_2CD0_47E2_B62C_B902928D6224_.wvu.FilterData" localSheetId="0" hidden="1">'Реестр изменений'!$A$8:$L$8</definedName>
    <definedName name="Z_A97382DC_2CD0_47E2_B62C_B902928D6224_.wvu.PrintArea" localSheetId="0" hidden="1">'Реестр изменений'!$A$2:$L$272</definedName>
    <definedName name="Z_A97382DC_2CD0_47E2_B62C_B902928D6224_.wvu.PrintTitles" localSheetId="0" hidden="1">'Реестр изменений'!$6:$7</definedName>
    <definedName name="Z_B0D86F76_7ED2_4C2A_A602_8F787E6230C1_.wvu.FilterData" localSheetId="0" hidden="1">'Реестр изменений'!$A$8:$L$8</definedName>
    <definedName name="Z_B0D86F76_7ED2_4C2A_A602_8F787E6230C1_.wvu.PrintArea" localSheetId="0" hidden="1">'Реестр изменений'!$A$2:$L$272</definedName>
    <definedName name="Z_B0D86F76_7ED2_4C2A_A602_8F787E6230C1_.wvu.PrintTitles" localSheetId="0" hidden="1">'Реестр изменений'!$6:$7</definedName>
    <definedName name="Z_B261267A_99BE_4962_806E_407CE9A1BD6E_.wvu.FilterData" localSheetId="0" hidden="1">'Реестр изменений'!$A$8:$L$8</definedName>
    <definedName name="Z_B48EA430_EE5E_432C_B492_E5FE46BF8659_.wvu.FilterData" localSheetId="0" hidden="1">'Реестр изменений'!$A$8:$L$8</definedName>
    <definedName name="Z_BBD2038D_DA4C_4489_9AC0_ED36A355F2E4_.wvu.FilterData" localSheetId="0" hidden="1">'Реестр изменений'!$A$8:$L$8</definedName>
    <definedName name="Z_BC934187_BBA1_4524_BFD9_5C0103FBE208_.wvu.FilterData" localSheetId="0" hidden="1">'Реестр изменений'!$A$8:$L$8</definedName>
    <definedName name="Z_D5F49BFA_3BE0_4109_9A74_A26C2A03D3AD_.wvu.FilterData" localSheetId="0" hidden="1">'Реестр изменений'!$A$8:$L$8</definedName>
    <definedName name="Z_E1B3077E_F565_4760_B1CF_3B85E8DDD84F_.wvu.FilterData" localSheetId="0" hidden="1">'Реестр изменений'!$A$8:$L$8</definedName>
    <definedName name="Z_E1B3077E_F565_4760_B1CF_3B85E8DDD84F_.wvu.PrintArea" localSheetId="0" hidden="1">'Реестр изменений'!$A$2:$L$272</definedName>
    <definedName name="Z_E1B3077E_F565_4760_B1CF_3B85E8DDD84F_.wvu.PrintTitles" localSheetId="0" hidden="1">'Реестр изменений'!$6:$7</definedName>
    <definedName name="Z_E1B3077E_F565_4760_B1CF_3B85E8DDD84F_.wvu.Rows" localSheetId="0" hidden="1">'Реестр изменений'!#REF!</definedName>
    <definedName name="Z_E5937833_9CD6_4FE1_BCA7_9671A622CF30_.wvu.FilterData" localSheetId="0" hidden="1">'Реестр изменений'!$A$8:$L$8</definedName>
    <definedName name="Z_E604C029_8DA8_4D6F_BA29_DC214FB9BACE_.wvu.FilterData" localSheetId="0" hidden="1">'Реестр изменений'!$A$8:$L$8</definedName>
    <definedName name="Z_EA4DBEF1_C5AC_4772_BA7E_0B8041A62603_.wvu.Cols" localSheetId="0" hidden="1">'Реестр изменений'!$J:$K</definedName>
    <definedName name="Z_EA4DBEF1_C5AC_4772_BA7E_0B8041A62603_.wvu.FilterData" localSheetId="0" hidden="1">'Реестр изменений'!$A$8:$L$8</definedName>
    <definedName name="Z_EA4DBEF1_C5AC_4772_BA7E_0B8041A62603_.wvu.PrintArea" localSheetId="0" hidden="1">'Реестр изменений'!$A$2:$L$272</definedName>
    <definedName name="Z_EA4DBEF1_C5AC_4772_BA7E_0B8041A62603_.wvu.PrintTitles" localSheetId="0" hidden="1">'Реестр изменений'!$6:$7</definedName>
    <definedName name="Z_EA4DBEF1_C5AC_4772_BA7E_0B8041A62603_.wvu.Rows" localSheetId="0" hidden="1">'Реестр изменений'!#REF!,'Реестр изменений'!#REF!,'Реестр изменений'!$168:$175,'Реестр изменений'!#REF!,'Реестр изменений'!#REF!,'Реестр изменений'!$187:$187,'Реестр изменений'!#REF!,'Реестр изменений'!#REF!,'Реестр изменений'!#REF!,'Реестр изменений'!#REF!</definedName>
    <definedName name="Z_ED7E2EFE_A154_4D9F_9DDF_429BFFB1718A_.wvu.FilterData" localSheetId="0" hidden="1">'Реестр изменений'!$A$8:$L$8</definedName>
    <definedName name="Z_F64960D5_5A84_404D_B3BD_51F185AFC9B9_.wvu.FilterData" localSheetId="0" hidden="1">'Реестр изменений'!$A$8:$L$8</definedName>
    <definedName name="Z_F64960D5_5A84_404D_B3BD_51F185AFC9B9_.wvu.PrintArea" localSheetId="0" hidden="1">'Реестр изменений'!$A$2:$L$272</definedName>
    <definedName name="Z_F64960D5_5A84_404D_B3BD_51F185AFC9B9_.wvu.PrintTitles" localSheetId="0" hidden="1">'Реестр изменений'!$6:$7</definedName>
    <definedName name="Z_FC81404D_38CD_410D_B867_7993979BD48F_.wvu.FilterData" localSheetId="0" hidden="1">'Реестр изменений'!$A$8:$L$8</definedName>
    <definedName name="Z_FC81404D_38CD_410D_B867_7993979BD48F_.wvu.PrintArea" localSheetId="0" hidden="1">'Реестр изменений'!$A$2:$L$272</definedName>
    <definedName name="Z_FC81404D_38CD_410D_B867_7993979BD48F_.wvu.PrintTitles" localSheetId="0" hidden="1">'Реестр изменений'!$6:$7</definedName>
    <definedName name="Z_FDB62448_BA2F_4B54_8C4B_8C4056E595A9_.wvu.FilterData" localSheetId="0" hidden="1">'Реестр изменений'!$A$8:$L$8</definedName>
    <definedName name="Z_FE880087_B850_4ECE_A786_40E71BEE9226_.wvu.FilterData" localSheetId="0" hidden="1">'Реестр изменений'!$A$8:$L$8</definedName>
    <definedName name="Z_FFFE5B26_C320_4D8A_8322_84FAEF0FC527_.wvu.FilterData" localSheetId="0" hidden="1">'Реестр изменений'!$A$8:$L$8</definedName>
    <definedName name="_xlnm.Print_Titles" localSheetId="0">'Реестр изменений'!$6:$7</definedName>
    <definedName name="_xlnm.Print_Area" localSheetId="0">'Реестр изменений'!$A$1:$N$272</definedName>
  </definedNames>
  <calcPr calcId="152511" fullPrecision="0"/>
  <customWorkbookViews>
    <customWorkbookView name="User_112 - Личное представление" guid="{2335AB0F-3B23-4B22-88EA-2E86CC5F49CA}" mergeInterval="0" personalView="1" maximized="1" xWindow="1" yWindow="1" windowWidth="1916" windowHeight="850" tabRatio="875" activeSheetId="1"/>
    <customWorkbookView name="User-130 - Личное представление" guid="{46811F38-082A-4BBD-9634-0859CBABDB23}" mergeInterval="0" personalView="1" maximized="1" xWindow="-8" yWindow="-8" windowWidth="1936" windowHeight="1056" tabRatio="875" activeSheetId="1"/>
    <customWorkbookView name="User38 - Личное представление" guid="{FC81404D-38CD-410D-B867-7993979BD48F}" mergeInterval="0" personalView="1" maximized="1" xWindow="1" yWindow="1" windowWidth="1916" windowHeight="850" tabRatio="875" activeSheetId="1"/>
    <customWorkbookView name="User-140 - Личное представление" guid="{A97382DC-2CD0-47E2-B62C-B902928D6224}" mergeInterval="0" personalView="1" maximized="1" xWindow="-8" yWindow="-8" windowWidth="1936" windowHeight="1056" tabRatio="875" activeSheetId="1"/>
    <customWorkbookView name="Пользователь Windows - Личное представление" guid="{453D99D9-BAF7-44D9-87C3-87D248A21F1F}" mergeInterval="0" personalView="1" maximized="1" xWindow="1" yWindow="1" windowWidth="1916" windowHeight="849" tabRatio="875" activeSheetId="1"/>
    <customWorkbookView name="User-142 - Личное представление" guid="{5043792E-C0F3-4742-8142-85E4142ABD33}" mergeInterval="0" personalView="1" maximized="1" xWindow="-8" yWindow="-8" windowWidth="1936" windowHeight="1056" tabRatio="875" activeSheetId="1"/>
    <customWorkbookView name="User2 - Личное представление" guid="{1F0991D8-871F-4EC3-A815-B4FB7C35CF65}" mergeInterval="0" personalView="1" maximized="1" xWindow="-8" yWindow="-8" windowWidth="1936" windowHeight="1056" tabRatio="875" activeSheetId="1"/>
    <customWorkbookView name="  - Личное представление" guid="{F64960D5-5A84-404D-B3BD-51F185AFC9B9}" mergeInterval="0" personalView="1" xWindow="240" yWindow="40" windowWidth="1680" windowHeight="1040" tabRatio="875" activeSheetId="1"/>
    <customWorkbookView name="User-141 - Личное представление" guid="{6CBCF325-39A6-4B7B-B809-534FEC74C726}" mergeInterval="0" personalView="1" maximized="1" xWindow="-8" yWindow="-8" windowWidth="1936" windowHeight="1056" tabRatio="875" activeSheetId="1"/>
    <customWorkbookView name="User_206 - Личное представление" guid="{846923CB-F88B-4F4C-A10C-8D7BA9ADB3B9}" mergeInterval="0" personalView="1" maximized="1" xWindow="1" yWindow="1" windowWidth="1276" windowHeight="806" activeSheetId="1"/>
    <customWorkbookView name="Грунина - Личное представление" guid="{3BC046E5-3781-4A04-884F-C878E5BAD991}" mergeInterval="0" personalView="1" maximized="1" xWindow="1" yWindow="1" windowWidth="1276" windowHeight="806" activeSheetId="4"/>
    <customWorkbookView name="Васильев - Личное представление" guid="{65157E9B-A25C-4E05-9DC0-D9908C0477A1}" mergeInterval="0" personalView="1" maximized="1" xWindow="1" yWindow="1" windowWidth="1276" windowHeight="752" activeSheetId="1" showComments="commIndAndComment"/>
    <customWorkbookView name="User-128 - Личное представление" guid="{EA4DBEF1-C5AC-4772-BA7E-0B8041A62603}" mergeInterval="0" personalView="1" maximized="1" xWindow="-8" yWindow="-8" windowWidth="1936" windowHeight="1056" activeSheetId="1"/>
    <customWorkbookView name="User-115 - Личное представление" guid="{E1B3077E-F565-4760-B1CF-3B85E8DDD84F}" mergeInterval="0" personalView="1" maximized="1" xWindow="1" yWindow="1" windowWidth="1916" windowHeight="804" tabRatio="875" activeSheetId="1" showComments="commIndAndComment"/>
    <customWorkbookView name="User-139 - Личное представление" guid="{B0D86F76-7ED2-4C2A-A602-8F787E6230C1}" mergeInterval="0" personalView="1" maximized="1" xWindow="-8" yWindow="-8" windowWidth="1936" windowHeight="1056" tabRatio="875" activeSheetId="1"/>
    <customWorkbookView name="User126 - Личное представление" guid="{7B97C301-930D-483D-96B7-CC048F1DD126}" mergeInterval="0" personalView="1" maximized="1" xWindow="-8" yWindow="-8" windowWidth="1936" windowHeight="1056" tabRatio="8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3" i="1" l="1"/>
  <c r="J84" i="1" l="1"/>
  <c r="K84" i="1"/>
  <c r="I84" i="1"/>
  <c r="I266" i="1" l="1"/>
  <c r="I263" i="1"/>
  <c r="I256" i="1"/>
  <c r="J250" i="1"/>
  <c r="K250" i="1"/>
  <c r="I250" i="1"/>
  <c r="I245" i="1"/>
  <c r="K243" i="1"/>
  <c r="J243" i="1"/>
  <c r="I243" i="1"/>
  <c r="I239" i="1"/>
  <c r="K240" i="1"/>
  <c r="J240" i="1"/>
  <c r="J234" i="1"/>
  <c r="K234" i="1"/>
  <c r="I234" i="1"/>
  <c r="I240" i="1" l="1"/>
  <c r="K215" i="1"/>
  <c r="J215" i="1"/>
  <c r="I215" i="1"/>
  <c r="K161" i="1"/>
  <c r="J161" i="1"/>
  <c r="I161" i="1"/>
  <c r="I208" i="1"/>
  <c r="I205" i="1"/>
  <c r="K206" i="1"/>
  <c r="J206" i="1"/>
  <c r="I202" i="1"/>
  <c r="K203" i="1"/>
  <c r="J203" i="1"/>
  <c r="I199" i="1"/>
  <c r="I171" i="1"/>
  <c r="I170" i="1"/>
  <c r="K158" i="1"/>
  <c r="J158" i="1"/>
  <c r="I158" i="1"/>
  <c r="K154" i="1"/>
  <c r="J154" i="1"/>
  <c r="I154" i="1"/>
  <c r="K148" i="1"/>
  <c r="J148" i="1"/>
  <c r="I148" i="1"/>
  <c r="K136" i="1"/>
  <c r="J136" i="1"/>
  <c r="I136" i="1"/>
  <c r="K132" i="1"/>
  <c r="J132" i="1"/>
  <c r="I132" i="1"/>
  <c r="K128" i="1"/>
  <c r="J128" i="1"/>
  <c r="I128" i="1"/>
  <c r="K124" i="1"/>
  <c r="J124" i="1"/>
  <c r="I124" i="1"/>
  <c r="K98" i="1"/>
  <c r="J98" i="1"/>
  <c r="I98" i="1"/>
  <c r="K102" i="1"/>
  <c r="J102" i="1"/>
  <c r="I102" i="1"/>
  <c r="K117" i="1"/>
  <c r="J117" i="1"/>
  <c r="I117" i="1"/>
  <c r="K114" i="1"/>
  <c r="J114" i="1"/>
  <c r="I114" i="1"/>
  <c r="K111" i="1"/>
  <c r="J111" i="1"/>
  <c r="I111" i="1"/>
  <c r="K108" i="1"/>
  <c r="J108" i="1"/>
  <c r="I108" i="1"/>
  <c r="J95" i="1"/>
  <c r="K95" i="1"/>
  <c r="I95" i="1"/>
  <c r="K88" i="1"/>
  <c r="J88" i="1"/>
  <c r="I88" i="1"/>
  <c r="K79" i="1"/>
  <c r="J79" i="1"/>
  <c r="I79" i="1"/>
  <c r="K73" i="1"/>
  <c r="J73" i="1"/>
  <c r="I73" i="1"/>
  <c r="J70" i="1"/>
  <c r="K70" i="1"/>
  <c r="I70" i="1"/>
  <c r="K56" i="1"/>
  <c r="J56" i="1"/>
  <c r="K55" i="1"/>
  <c r="J55" i="1"/>
  <c r="I56" i="1"/>
  <c r="I55" i="1"/>
  <c r="K53" i="1"/>
  <c r="J53" i="1"/>
  <c r="I53" i="1"/>
  <c r="K49" i="1"/>
  <c r="J49" i="1"/>
  <c r="I49" i="1"/>
  <c r="K46" i="1"/>
  <c r="J46" i="1"/>
  <c r="I46" i="1"/>
  <c r="K36" i="1"/>
  <c r="J36" i="1"/>
  <c r="I36" i="1"/>
  <c r="I29" i="1"/>
  <c r="K27" i="1"/>
  <c r="J27" i="1"/>
  <c r="I27" i="1"/>
  <c r="I19" i="1"/>
  <c r="J13" i="1"/>
  <c r="K13" i="1"/>
  <c r="I12" i="1"/>
  <c r="I11" i="1"/>
  <c r="I206" i="1" l="1"/>
  <c r="I203" i="1"/>
  <c r="I13" i="1"/>
  <c r="I257" i="1"/>
  <c r="I190" i="1"/>
  <c r="K267" i="1" l="1"/>
  <c r="J267" i="1"/>
  <c r="I267" i="1"/>
  <c r="K120" i="1"/>
  <c r="J120" i="1"/>
  <c r="I120" i="1"/>
  <c r="I259" i="1"/>
  <c r="J227" i="1" l="1"/>
  <c r="K227" i="1"/>
  <c r="I227" i="1"/>
  <c r="K182" i="1" l="1"/>
  <c r="J182" i="1"/>
  <c r="I182" i="1"/>
  <c r="J172" i="1" l="1"/>
  <c r="K172" i="1"/>
  <c r="J105" i="1"/>
  <c r="K105" i="1"/>
  <c r="K91" i="1"/>
  <c r="J91" i="1"/>
  <c r="I91" i="1"/>
  <c r="K63" i="1"/>
  <c r="J63" i="1"/>
  <c r="I63" i="1"/>
  <c r="K60" i="1"/>
  <c r="J60" i="1"/>
  <c r="K57" i="1"/>
  <c r="J57" i="1"/>
  <c r="K40" i="1"/>
  <c r="J40" i="1"/>
  <c r="I40" i="1"/>
  <c r="J33" i="1"/>
  <c r="K33" i="1"/>
  <c r="I33" i="1"/>
  <c r="K30" i="1"/>
  <c r="J30" i="1"/>
  <c r="I30" i="1"/>
  <c r="K20" i="1"/>
  <c r="J20" i="1"/>
  <c r="I20" i="1"/>
  <c r="I15" i="1" l="1"/>
  <c r="I172" i="1"/>
  <c r="I105" i="1"/>
  <c r="I60" i="1"/>
  <c r="I57" i="1"/>
  <c r="K139" i="1" l="1"/>
  <c r="J139" i="1"/>
  <c r="I139" i="1"/>
  <c r="I164" i="1" l="1"/>
  <c r="I179" i="1" l="1"/>
  <c r="I184" i="1" s="1"/>
  <c r="J179" i="1"/>
  <c r="J184" i="1" s="1"/>
  <c r="J257" i="1" l="1"/>
  <c r="J259" i="1" s="1"/>
  <c r="K257" i="1"/>
  <c r="K259" i="1" s="1"/>
  <c r="K237" i="1"/>
  <c r="J237" i="1"/>
  <c r="I237" i="1"/>
  <c r="K222" i="1" l="1"/>
  <c r="J222" i="1"/>
  <c r="I222" i="1"/>
  <c r="J212" i="1"/>
  <c r="K212" i="1"/>
  <c r="I212" i="1"/>
  <c r="K209" i="1"/>
  <c r="J209" i="1"/>
  <c r="I209" i="1"/>
  <c r="K193" i="1"/>
  <c r="J193" i="1"/>
  <c r="I193" i="1"/>
  <c r="J151" i="1"/>
  <c r="K151" i="1"/>
  <c r="I151" i="1"/>
  <c r="K145" i="1"/>
  <c r="J145" i="1"/>
  <c r="I145" i="1"/>
  <c r="K23" i="1"/>
  <c r="J23" i="1"/>
  <c r="I23" i="1"/>
  <c r="I195" i="1" l="1"/>
  <c r="K43" i="1" l="1"/>
  <c r="J43" i="1"/>
  <c r="I43" i="1"/>
  <c r="J15" i="1" l="1"/>
  <c r="K15" i="1"/>
  <c r="K164" i="1" l="1"/>
  <c r="J164" i="1"/>
  <c r="K230" i="1" l="1"/>
  <c r="J230" i="1"/>
  <c r="K246" i="1"/>
  <c r="J246" i="1"/>
  <c r="I246" i="1"/>
  <c r="K252" i="1" l="1"/>
  <c r="J252" i="1"/>
  <c r="I230" i="1"/>
  <c r="I252" i="1" s="1"/>
  <c r="I264" i="1" l="1"/>
  <c r="I269" i="1" s="1"/>
  <c r="J264" i="1"/>
  <c r="K264" i="1"/>
  <c r="J200" i="1" l="1"/>
  <c r="J217" i="1" s="1"/>
  <c r="K200" i="1"/>
  <c r="K217" i="1" s="1"/>
  <c r="I200" i="1"/>
  <c r="I217" i="1" s="1"/>
  <c r="J190" i="1"/>
  <c r="J195" i="1" s="1"/>
  <c r="K190" i="1"/>
  <c r="K195" i="1" s="1"/>
  <c r="K179" i="1"/>
  <c r="K184" i="1" s="1"/>
  <c r="K142" i="1" l="1"/>
  <c r="J142" i="1"/>
  <c r="I142" i="1"/>
  <c r="I166" i="1" s="1"/>
  <c r="J174" i="1" l="1"/>
  <c r="K174" i="1"/>
  <c r="I174" i="1"/>
  <c r="I271" i="1" s="1"/>
  <c r="J269" i="1" l="1"/>
  <c r="K269" i="1"/>
  <c r="J166" i="1" l="1"/>
  <c r="J271" i="1" s="1"/>
  <c r="K166" i="1"/>
  <c r="K271" i="1" s="1"/>
</calcChain>
</file>

<file path=xl/sharedStrings.xml><?xml version="1.0" encoding="utf-8"?>
<sst xmlns="http://schemas.openxmlformats.org/spreadsheetml/2006/main" count="858" uniqueCount="340">
  <si>
    <t>тыс.руб.</t>
  </si>
  <si>
    <t>РП</t>
  </si>
  <si>
    <t>ВР</t>
  </si>
  <si>
    <t>Вед</t>
  </si>
  <si>
    <t>Направление расходов</t>
  </si>
  <si>
    <t>Сумма изменений в проекте</t>
  </si>
  <si>
    <t>ЦСТ</t>
  </si>
  <si>
    <t>Администрация города</t>
  </si>
  <si>
    <t>Основание</t>
  </si>
  <si>
    <t>Дума</t>
  </si>
  <si>
    <t>Всего Дума</t>
  </si>
  <si>
    <t xml:space="preserve">Всего Администрация </t>
  </si>
  <si>
    <t>Департамент по физическому развитию и спорту</t>
  </si>
  <si>
    <t>Всего Департамент образования</t>
  </si>
  <si>
    <t>Департамент труда и социального развития</t>
  </si>
  <si>
    <t>Всего ДТСР</t>
  </si>
  <si>
    <t>Всего ДФРиС</t>
  </si>
  <si>
    <t>Итого Департамент финансов</t>
  </si>
  <si>
    <t>Департамент финансов</t>
  </si>
  <si>
    <t>Всего</t>
  </si>
  <si>
    <t>0113</t>
  </si>
  <si>
    <t>0104</t>
  </si>
  <si>
    <t>1006</t>
  </si>
  <si>
    <t>0103</t>
  </si>
  <si>
    <t>0701</t>
  </si>
  <si>
    <t>0702</t>
  </si>
  <si>
    <t>904</t>
  </si>
  <si>
    <t>0709</t>
  </si>
  <si>
    <t>0909</t>
  </si>
  <si>
    <t>0801</t>
  </si>
  <si>
    <t>120</t>
  </si>
  <si>
    <t>240</t>
  </si>
  <si>
    <t>320</t>
  </si>
  <si>
    <t>870</t>
  </si>
  <si>
    <t>610</t>
  </si>
  <si>
    <t>0106</t>
  </si>
  <si>
    <t>1105</t>
  </si>
  <si>
    <t>Итого</t>
  </si>
  <si>
    <t>Департамент образования</t>
  </si>
  <si>
    <t>Департамент культуры</t>
  </si>
  <si>
    <t>Всего Департамент культуры</t>
  </si>
  <si>
    <t>Департамент здравоохранения</t>
  </si>
  <si>
    <t>Всего Департамент здравоохранения</t>
  </si>
  <si>
    <t xml:space="preserve"> ГРБС</t>
  </si>
  <si>
    <t>Контрольно-счетная палата</t>
  </si>
  <si>
    <t>Итого Контрольно-счетная палата</t>
  </si>
  <si>
    <t>Примечание</t>
  </si>
  <si>
    <t>2023 год</t>
  </si>
  <si>
    <t>902</t>
  </si>
  <si>
    <t>Резервный фонд</t>
  </si>
  <si>
    <t>0111</t>
  </si>
  <si>
    <t>9990093020</t>
  </si>
  <si>
    <t>2024 год</t>
  </si>
  <si>
    <t>0501</t>
  </si>
  <si>
    <t>0310</t>
  </si>
  <si>
    <t>Непредвиденные расходы</t>
  </si>
  <si>
    <t>ДГХ</t>
  </si>
  <si>
    <t>0502</t>
  </si>
  <si>
    <t>850</t>
  </si>
  <si>
    <t>9990099990</t>
  </si>
  <si>
    <t>Исполнительные документы</t>
  </si>
  <si>
    <t>0505</t>
  </si>
  <si>
    <t xml:space="preserve">Администрация </t>
  </si>
  <si>
    <t>КУИ</t>
  </si>
  <si>
    <t>830</t>
  </si>
  <si>
    <t>905</t>
  </si>
  <si>
    <t>Аппарат</t>
  </si>
  <si>
    <t>Школы</t>
  </si>
  <si>
    <t>906</t>
  </si>
  <si>
    <t>0703</t>
  </si>
  <si>
    <t>ЦБ</t>
  </si>
  <si>
    <t>907</t>
  </si>
  <si>
    <t>Сады</t>
  </si>
  <si>
    <t>Допобразование</t>
  </si>
  <si>
    <t>410</t>
  </si>
  <si>
    <t>1102</t>
  </si>
  <si>
    <t>ШСЗ</t>
  </si>
  <si>
    <t>Городская Дума</t>
  </si>
  <si>
    <t>901</t>
  </si>
  <si>
    <t>99900S4220</t>
  </si>
  <si>
    <t>0605</t>
  </si>
  <si>
    <t>0503</t>
  </si>
  <si>
    <t>0720028260</t>
  </si>
  <si>
    <t>2010099990</t>
  </si>
  <si>
    <t>0710028590</t>
  </si>
  <si>
    <t>0730028310</t>
  </si>
  <si>
    <t>ЦБС</t>
  </si>
  <si>
    <t>0210000590</t>
  </si>
  <si>
    <t>0220000590</t>
  </si>
  <si>
    <t>0230000590</t>
  </si>
  <si>
    <t>913</t>
  </si>
  <si>
    <t>915</t>
  </si>
  <si>
    <t>Заработная плата и начисления на выплаты по оплате труда</t>
  </si>
  <si>
    <t>1700000110</t>
  </si>
  <si>
    <t>1500000110</t>
  </si>
  <si>
    <t>Администрация</t>
  </si>
  <si>
    <t>ГОЧС</t>
  </si>
  <si>
    <t>1000000590</t>
  </si>
  <si>
    <t>0401</t>
  </si>
  <si>
    <t>1620000590</t>
  </si>
  <si>
    <t>903</t>
  </si>
  <si>
    <t>9130000110</t>
  </si>
  <si>
    <t>0804</t>
  </si>
  <si>
    <t>1100000110</t>
  </si>
  <si>
    <t>07100S4220</t>
  </si>
  <si>
    <t>1200000110</t>
  </si>
  <si>
    <t>(Внесение №1)</t>
  </si>
  <si>
    <t>2025 год</t>
  </si>
  <si>
    <t>0102</t>
  </si>
  <si>
    <t>8810000110</t>
  </si>
  <si>
    <t>9030000110</t>
  </si>
  <si>
    <t>0910028240</t>
  </si>
  <si>
    <t>0950028200</t>
  </si>
  <si>
    <t>1500099990</t>
  </si>
  <si>
    <t>0720028270</t>
  </si>
  <si>
    <t>0409</t>
  </si>
  <si>
    <t>1310028370</t>
  </si>
  <si>
    <t>13100S3510</t>
  </si>
  <si>
    <t>1310028680</t>
  </si>
  <si>
    <t>1330028370</t>
  </si>
  <si>
    <t>13100S3480</t>
  </si>
  <si>
    <t>0412</t>
  </si>
  <si>
    <t>16100S4580</t>
  </si>
  <si>
    <t>1610099990</t>
  </si>
  <si>
    <t>0600028630</t>
  </si>
  <si>
    <t>0710099990</t>
  </si>
  <si>
    <t>06000S3160</t>
  </si>
  <si>
    <t>060F36748S</t>
  </si>
  <si>
    <t>02200S4550</t>
  </si>
  <si>
    <t>12000S3400</t>
  </si>
  <si>
    <t>9110000110</t>
  </si>
  <si>
    <t>9990092000</t>
  </si>
  <si>
    <t>880</t>
  </si>
  <si>
    <t>Условно утвержденные расходы</t>
  </si>
  <si>
    <t>11000S464S</t>
  </si>
  <si>
    <t>11000S464U</t>
  </si>
  <si>
    <t>11000S464V</t>
  </si>
  <si>
    <t>ГДК</t>
  </si>
  <si>
    <t>1100028520</t>
  </si>
  <si>
    <t>0408</t>
  </si>
  <si>
    <t>9990069990</t>
  </si>
  <si>
    <t>810</t>
  </si>
  <si>
    <t>02200S4780</t>
  </si>
  <si>
    <t>02200S464T</t>
  </si>
  <si>
    <t>02200S464Y</t>
  </si>
  <si>
    <t>02200S4641</t>
  </si>
  <si>
    <t>0240000110</t>
  </si>
  <si>
    <t>0240000590</t>
  </si>
  <si>
    <t>0400000110</t>
  </si>
  <si>
    <t>1103</t>
  </si>
  <si>
    <t>12000S464R</t>
  </si>
  <si>
    <t>1420000110</t>
  </si>
  <si>
    <t>№61.2.9/13 от 20.02.2023</t>
  </si>
  <si>
    <t>Обеспечение участия делегаций казаков города Шахты в общевойсковых, окружных, юртовых мероприятиях Войскового казачьего общества «Всевеликое Войско Донское»</t>
  </si>
  <si>
    <t>№61.12/291 от 10.02.2023</t>
  </si>
  <si>
    <t>Паспортизация и инвентаризация бесхозяйного имущества</t>
  </si>
  <si>
    <t>№61.12/411 от 27.02.2023</t>
  </si>
  <si>
    <t>№61.02.4/125 от 07.02.2023</t>
  </si>
  <si>
    <t>№61.02.4/189 от 27.02.2023</t>
  </si>
  <si>
    <t>№61.12/293 от 10.02.2023</t>
  </si>
  <si>
    <t>№61.12/405 от 27.02.2023</t>
  </si>
  <si>
    <t>№61.2.9/16 от 01.03.2023</t>
  </si>
  <si>
    <t>Приобретение программно-аппаратного комплекса ViPNet Coordinator</t>
  </si>
  <si>
    <t>Содержание городских территорий общего
пользования</t>
  </si>
  <si>
    <t>№61.2.9/4 от 06.02.2023</t>
  </si>
  <si>
    <t>Услуги по охране стадиона "Шахтер"</t>
  </si>
  <si>
    <t>№61.22/195 от 28.02.2023</t>
  </si>
  <si>
    <t>№61.2.9/8 от 14.02.2023</t>
  </si>
  <si>
    <t>Содержание автомобильных дорог</t>
  </si>
  <si>
    <t>Софинансирование местного бюджета субсидиям областного бюджета на строительство, реконструкцию, капитальный ремонт, ремонт, содержание областных и муниципальных объектов транспортной инфраструктуры в рамках реализации национального проекта "Безопасные качественные дороги"</t>
  </si>
  <si>
    <t>№61.19/297 от 24.01.2023</t>
  </si>
  <si>
    <t>№61.2.9/17 от 01.03.2023</t>
  </si>
  <si>
    <t>Софинансирование местного бюджета субсидиям областного бюджета на строительство дорог к земельным участкам,
предназначенным для жилищного строительства семьям, имеющих трех и более детей, в районе пер.Щаденко</t>
  </si>
  <si>
    <t>Софинансирование местного бюджета субсидиям областного бюджета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</t>
  </si>
  <si>
    <t>№61.2.9/18 от 01.03.2023,
№61.03.1/466 от 02.03.2023</t>
  </si>
  <si>
    <t>РАГШ №115 от 27.02.2023г., №61.2.9/15 от 27.02.2023г.</t>
  </si>
  <si>
    <t>Выполнение кадастровых работ для формирования и дальнейшей постановки на государственный кадастровый учет земельных участков</t>
  </si>
  <si>
    <t>№61.12/403 от 22.02.2023</t>
  </si>
  <si>
    <t>№61.12/413 от 27.02.2023</t>
  </si>
  <si>
    <t>Софинансирование местного бюджета субсидиям областного бюджета на выполнение работ по сносу домов, расселенных в рамках реализации мероприятий по переселению граждан из аварийного и ветхого жилья</t>
  </si>
  <si>
    <t>Изготовление проектов организации работ по сносу домов</t>
  </si>
  <si>
    <t>№61.12/263 от 08.02.2023</t>
  </si>
  <si>
    <t>№61.2.9/9 от 15.02.2023</t>
  </si>
  <si>
    <t>Софинансирование местного бюджета субсидиям областного бюджета на обеспечение мероприятий по переселению граждан из многоквартирного аварийного жилищного фонда, признанного непригодным для проживания, аварийным и подлежащим сносу или реконструкции</t>
  </si>
  <si>
    <t>Софинансирование местного бюджета субсидиям областного бюджета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на софинансирование средств, поступивших от государственной корпорации – Фонда содействия реформированию жилищно-коммунального хозяйства</t>
  </si>
  <si>
    <t>№61.19/800 от 21.02.2023</t>
  </si>
  <si>
    <t>№61.22/1333 от 07.12.2023,
№61.22/37 от 16.01.2023</t>
  </si>
  <si>
    <t>№61.22/150 от 15.02.2023</t>
  </si>
  <si>
    <t>№61.19/290 от 24.01.2023</t>
  </si>
  <si>
    <t>№61.19/522 от 06.02.2023</t>
  </si>
  <si>
    <t>Оценка рыночной стоимости права собственности и рыночной стоимости права пользования на условиях аренды муниципальных объектов газоснабжения г.Шахты для их передачи в аренду ПАО «Газпром газораспределение Ростов-на-Дону»</t>
  </si>
  <si>
    <t>Софинансирование местного бюджета субсидиям областного бюджета на проектные и изыскательские работы по объектам строительства инфраструктуры к земельным участкам, предназначенным для жилого строительства семьям, имеющим трех и более детей</t>
  </si>
  <si>
    <t>№61.22/9 от 10.01.2023</t>
  </si>
  <si>
    <t>№61.2.9/6 от 08.02.2023</t>
  </si>
  <si>
    <t>Проектные и изыскательские работы по
объекту: «Завершение строительно-монтажных работ по объекту незавершенного строительства КНС №1 по ул.Достоевского, в рамках реализации проекта «Реконструкция объектов системы
водоотведения г.Шахты (изменение КБК)</t>
  </si>
  <si>
    <t>Осуществление авторского надзора по объекту: «Капитальный ремонт особо аварийных участков магистрального водовода «3ШДВ – 4ШДВ» диаметром 1000 мм (часть особо аварийных участков протяженностью 5,739 км), г.Шахты»</t>
  </si>
  <si>
    <t>№61.22/111 от 08.02.2023</t>
  </si>
  <si>
    <t>РАГШ №102 от 16.02.2023г.,
№61.2.9/11 от 17.02.2023</t>
  </si>
  <si>
    <t>№61.2.9/11 от 17.02.2023</t>
  </si>
  <si>
    <t>Авторский надзор за выполнением работ
по благоустройству общественной территории «Сквер ДК им. Чиха - бульвар
Аллейный»</t>
  </si>
  <si>
    <t>№61.19/84 от 12.01.2023</t>
  </si>
  <si>
    <t>№61.19/402 от 27.01.2023</t>
  </si>
  <si>
    <t>№61.19/824 от 21.02.2023</t>
  </si>
  <si>
    <t>№61.19/892 от 28.02.2023</t>
  </si>
  <si>
    <t>№61.22/190 от 28.02.2023</t>
  </si>
  <si>
    <t>Софинансирование местного бюджета субсидиям областного бюджета на капитальный ремонт муниципальных образовательных организаций</t>
  </si>
  <si>
    <t>№61.22/194 от 28.02.2023</t>
  </si>
  <si>
    <t>РАГШ №103 от 16.02.2023г.,
№61.2.9/12 от 17.02.2023</t>
  </si>
  <si>
    <t xml:space="preserve"> Авторский надзор по объекту: «Капитальный ремонт МБОУ г.Шахты «Гимназия имени А.С. Пушкина», расположенному по адресу: Ростовская область, г.Шахты, проспект Победа Революции,105»</t>
  </si>
  <si>
    <t>№61.22/180 от 22.02.2023</t>
  </si>
  <si>
    <t>Софинансирование местного бюджета субсидиям областного бюджета на строительство и реконструкцию спортивных объектов муниципальной собственности, включая газификацию</t>
  </si>
  <si>
    <t>№61.11/465 от 28.02.2023</t>
  </si>
  <si>
    <t>№61.15/40 от 16.02.2023</t>
  </si>
  <si>
    <t>Расходы на выплату уволенным
работникам среднего месячного
заработка на период трудоустройства,
в связи с ликвидацией организации (изменение КБК)</t>
  </si>
  <si>
    <t>№61.15/38 от 15.02.2023</t>
  </si>
  <si>
    <t>№61.16/303 от 17.02.2023</t>
  </si>
  <si>
    <t>Софинансирование местного бюджета субсидиям областного бюджета на реализацию инициативных проектов</t>
  </si>
  <si>
    <t>№61.16/292 от 16.02.2023</t>
  </si>
  <si>
    <t>№61.2.9/7 от 13.02.2023</t>
  </si>
  <si>
    <t>№61.13/625 от 01.03.2023</t>
  </si>
  <si>
    <t>№61.13/568 от 22.02.2023</t>
  </si>
  <si>
    <t>Субсидии (Услуги физической охраны образовательных организаций)</t>
  </si>
  <si>
    <t>№61.13/397 от 09.02.2023</t>
  </si>
  <si>
    <t>Выполнение проектных и изыскательских работ по объекту: «Капитальный ремонт
мемориального комплекса «Жертвам
фашизма», расположенного по
адресу: Российская Федерация, Ростовская
область, городской округ город Шахты, г.Шахты, пер.Мечникова, 60 (изменение заказчика)</t>
  </si>
  <si>
    <t>№61.13/584 от 27.02.2023</t>
  </si>
  <si>
    <t>№61.13/473 от 15.02.2023</t>
  </si>
  <si>
    <t>№61.13/144 от 19.01.2023</t>
  </si>
  <si>
    <t>№61.17/116 от 09.02.2023</t>
  </si>
  <si>
    <t>Имя папки</t>
  </si>
  <si>
    <t>Количество листов</t>
  </si>
  <si>
    <t>№61.16/320 от 20.02.2023</t>
  </si>
  <si>
    <t>43.ШСЗ +92 371,4</t>
  </si>
  <si>
    <t>65.ДФРИС +173,0</t>
  </si>
  <si>
    <t>66.ДФРИС +411,5</t>
  </si>
  <si>
    <t>47.ДЗ 1 146,3</t>
  </si>
  <si>
    <t>48.ДЗ + 1200,1</t>
  </si>
  <si>
    <t>64.ДТСР + 53,3</t>
  </si>
  <si>
    <t>53.ДК -2 553,4</t>
  </si>
  <si>
    <t>52.ДК +400,5</t>
  </si>
  <si>
    <t>56. ДО + 73 583,7</t>
  </si>
  <si>
    <t>39.ШСЗ -181,0</t>
  </si>
  <si>
    <t>40.ШСЗ +1 520,0</t>
  </si>
  <si>
    <t>54.ДК +937,2</t>
  </si>
  <si>
    <t>57.ДО -6 746,5</t>
  </si>
  <si>
    <t>55.ДО +3 104,0</t>
  </si>
  <si>
    <t>42.ШСЗ +2 553,4</t>
  </si>
  <si>
    <t>58.ДО 358,1</t>
  </si>
  <si>
    <t>1.ГД +1 267,7</t>
  </si>
  <si>
    <t>2.АГШ +11 409,0</t>
  </si>
  <si>
    <t>5.КУИ +2 166,4</t>
  </si>
  <si>
    <t>6.КУИ +579,3</t>
  </si>
  <si>
    <t>7.КУИ +147,0</t>
  </si>
  <si>
    <t>8.АГШ +51,0</t>
  </si>
  <si>
    <t>9.АГШ +60,0</t>
  </si>
  <si>
    <t>10.КУИ +150,0</t>
  </si>
  <si>
    <t>11.КУИ +400,0</t>
  </si>
  <si>
    <t>44.КСП +1 171,3</t>
  </si>
  <si>
    <t>45.ДФ +1 680,6</t>
  </si>
  <si>
    <t>46.ДФ +1 400,0</t>
  </si>
  <si>
    <t>49.ДК +34,4</t>
  </si>
  <si>
    <t>51.ДК +41,4</t>
  </si>
  <si>
    <t>50.ДК +340,4</t>
  </si>
  <si>
    <t>62.ДО +630,6</t>
  </si>
  <si>
    <t>63.ДО -2 468,4</t>
  </si>
  <si>
    <t>59.ДО +291,0</t>
  </si>
  <si>
    <t>60.ДО +177,5</t>
  </si>
  <si>
    <t>61.ДО +76,1</t>
  </si>
  <si>
    <t>41.ШСЗ 100,0</t>
  </si>
  <si>
    <t>35.ДГХ +140,5</t>
  </si>
  <si>
    <t>33.ШСЗ +130,7</t>
  </si>
  <si>
    <t>32.ШСЗ +100,0</t>
  </si>
  <si>
    <t>31. ШСЗ 14 964,8</t>
  </si>
  <si>
    <t>30.ШСЗ +1 962,7</t>
  </si>
  <si>
    <t>29.ДГХ +100,0</t>
  </si>
  <si>
    <t>15.ШСЗ +1 332,1</t>
  </si>
  <si>
    <t>14.ШСЗ -188,6</t>
  </si>
  <si>
    <t>34.ДГХ 5131,5</t>
  </si>
  <si>
    <t>28.ДГХ +599,0</t>
  </si>
  <si>
    <t>27.ШСЗ +120,0</t>
  </si>
  <si>
    <t>26.ШСЗ +582,0</t>
  </si>
  <si>
    <t>12. ГОЧС +253,5</t>
  </si>
  <si>
    <t>13. ГОЧС +1930,6</t>
  </si>
  <si>
    <t>36. ДГХ +408,2</t>
  </si>
  <si>
    <t>37. ДГХ +343,4</t>
  </si>
  <si>
    <t>38. ДГХ +105,0</t>
  </si>
  <si>
    <t>20.АГШ 39,0</t>
  </si>
  <si>
    <t>19.АГШ -482,8</t>
  </si>
  <si>
    <t>18.ДГХ 1 700,9</t>
  </si>
  <si>
    <t>17.ДГХ +18 903,7</t>
  </si>
  <si>
    <t>16.ДГХ 925,7</t>
  </si>
  <si>
    <t>№61.19/467 от 01.02.2023, 
№61.19/192 от 19.01.2023</t>
  </si>
  <si>
    <t>4.АГШ 50,0</t>
  </si>
  <si>
    <t>121
129</t>
  </si>
  <si>
    <t>244</t>
  </si>
  <si>
    <t>247</t>
  </si>
  <si>
    <t>831</t>
  </si>
  <si>
    <t>853</t>
  </si>
  <si>
    <t>244
247</t>
  </si>
  <si>
    <t>851</t>
  </si>
  <si>
    <t>243</t>
  </si>
  <si>
    <t>414</t>
  </si>
  <si>
    <t>21.КУИ +232,0</t>
  </si>
  <si>
    <t>23.КУИ +3976,7</t>
  </si>
  <si>
    <t>412</t>
  </si>
  <si>
    <t>121</t>
  </si>
  <si>
    <t>321</t>
  </si>
  <si>
    <t>612</t>
  </si>
  <si>
    <t>811</t>
  </si>
  <si>
    <t>611</t>
  </si>
  <si>
    <t>121, 129</t>
  </si>
  <si>
    <t>В связи с участившимися случаями мошенничества, совершенных с
использованием мобильных средств связи и банковских карт необходимо
изготовление и размещение (распространение) баннеров, печатной продукции профилактической направленности (буклетов, листовок и других средств наглядной агитации) в образовательных учреждениях, ВУЗах, ССУЗах, учреждений социальной сферы, общественных местах, объектах торговли, на бортах автотранспортных средств</t>
  </si>
  <si>
    <t>Проведение оценки рыночной стоимости права пользования земельным участком для проведения торгов</t>
  </si>
  <si>
    <t>Выплата вознаграждения финансовому управляющему, публикация сведений о банкротстве должника в официальном печатном издании в рамках процедуры банкротства в целях снижения задолженности по арендным платежам в 2023 году</t>
  </si>
  <si>
    <t>Содержание здания по адресу: проезд
Микрорайон Горняк, 20-а в связи с передачей здания</t>
  </si>
  <si>
    <t>Земельный налог, налог на имущество за здание по адресу: проезд Микрорайон Горняк, 20-а в связи с передачей здания</t>
  </si>
  <si>
    <t>Проект внесения изменений в Генеральный план городского округа муниципального образования «Город Шахты (исполнение решения суда)</t>
  </si>
  <si>
    <t>Проект внесения изменений в Местные нормативы градостроительного проектирования городского округа
муниципального образования «Город Шахты (обеспечение требования актуализации)</t>
  </si>
  <si>
    <t>Выполнение работ по сносу расселенных аварийных и ветхих жилых домов (вопрос рассматривается в суде)</t>
  </si>
  <si>
    <t>Капитальный ремонт свободных жилых помещений муниципального жилищного фонда в целях исполнения решений суда и исполнительным производствам</t>
  </si>
  <si>
    <t>Корректировка сметной документации с прохождением повторной государственной
экспертизы в части проверки достоверности определения сметной стоимости по объекту: «Строительство напорной канализации от микрорайона 3,5 жрн «Олимпийский» г.Шахты Ростовской области» (переходящие расходы с 2022 года)</t>
  </si>
  <si>
    <t>Проведение работ по актуализации схемы теплоснабжения муниципального образования «Город Шахты» (в целях получения паспорта готовности к ОЗП 2023-2024 г.г. и недопущения срыва отопительного сезона 2023-2024 г.г. в г.Шахты)</t>
  </si>
  <si>
    <t>Авторский надзор по объекту: "Строительство канализационного коллектора от пересечения ул.Дачная-просп. Победа Революции до ООО «Очистные сооружения» и канализационной насосной станции КНС «Стрельникова» в г. Шахты"</t>
  </si>
  <si>
    <t>Авторский надзор по объекту: "Реконструкция ВНС «Ново-Азовские резервуары», системы водоснабжения и водоотведения для индивидуального жилья многодетным семьям в районе пер. Щаденко в городе Шахты Ростовской области"</t>
  </si>
  <si>
    <t>Услуги по обращению с твердыми
коммунальными отходами (Благоустройство кладбищ) (изменение КБК)</t>
  </si>
  <si>
    <t>Ликвидация несанкционированных свалок, в том числе свалочных очагов на территории города (изменение КБК)</t>
  </si>
  <si>
    <t>Софинансирование местного бюджета субсидиям областного бюджета на капитальный ремонт муниципальных образовательных организаций (экономия по результатам конкурсных процедур)</t>
  </si>
  <si>
    <t>Компенсация за неиспользованный отпуск,
выходное пособие сотрудникам,
входящим в состав ликвидационной комиссии Департамента здравоохранения г.Шахты</t>
  </si>
  <si>
    <t>Субсидии транспортным предприятиям, осуществляющим регулярные перевозки пассажиров, по муниципальным маршрутам автомобильным транспортом в городе Шахты (льготный проезд учащихся, частично, исходя из возможностей бюджета)</t>
  </si>
  <si>
    <t>Субсидии (Содержание МБОУ г.Шахты «Гимназия имени А.С. Пушкина" в связи с проведением капитального ремонта)</t>
  </si>
  <si>
    <t>Софинансирование местного бюджета субсидиям областного бюджета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(изменение заказчика)</t>
  </si>
  <si>
    <t>Устройство недостающих светофорных
объектов (На перекрестке ул.Дачная - пер.Громова)</t>
  </si>
  <si>
    <t>за счет средств местного бюджета (без учета целевых безвозмездных поступлений)</t>
  </si>
  <si>
    <r>
      <t>Приложение №2</t>
    </r>
    <r>
      <rPr>
        <sz val="12"/>
        <color indexed="8"/>
        <rFont val="Times New Roman"/>
        <family val="1"/>
        <charset val="204"/>
      </rPr>
      <t xml:space="preserve">
к пояснительной записке</t>
    </r>
  </si>
  <si>
    <t>25.ДГХ +989,2</t>
  </si>
  <si>
    <t>24.КУИ 237,9</t>
  </si>
  <si>
    <t>22.КУИ 1618,2</t>
  </si>
  <si>
    <t>Разработка проектно-сметной документации по объекту: "Строительство инфраструктуры для обеспечения подъездными путями объекта "Строительство школы на 600 учащихся на территории микрорайона №5 жрн."Олимпийский" муниципального образования "город Шахты" Ростовской области" с прохождением экспертизы достоверности определения сметной стоимости проектно изыскательских работ"</t>
  </si>
  <si>
    <t>Изменения</t>
  </si>
  <si>
    <t>Земельный налог по МБОУ г. Шахты
«Гимназия имени А.С. Пушкина»</t>
  </si>
  <si>
    <t>Разработка смет и проверку достоверности сметной стоимости проектных и
изыскательских работ по объекту: «Строительство инфраструктуры к земельным участкам, предназначенным для жилого строительства семьям, имеющим трех и более детей, квартала индивидуальной жилой застройки в районе бывшего поселка ш.Наклонная» (исполнение предписаний Прокуратуры)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</si>
</sst>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#,##0.0;\-#,##0.0;0.0"/>
    <numFmt numFmtId="165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3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164" fontId="0" fillId="0" borderId="0" xfId="0" applyNumberFormat="1"/>
    <xf numFmtId="0" fontId="2" fillId="0" borderId="3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autoPageBreaks="0"/>
  </sheetPr>
  <dimension ref="A1:S276"/>
  <sheetViews>
    <sheetView tabSelected="1" view="pageBreakPreview" zoomScale="70" zoomScaleNormal="70" zoomScaleSheetLayoutView="70" workbookViewId="0">
      <pane ySplit="7" topLeftCell="A254" activePane="bottomLeft" state="frozen"/>
      <selection pane="bottomLeft" activeCell="N85" sqref="N85"/>
    </sheetView>
  </sheetViews>
  <sheetFormatPr defaultColWidth="8.85546875" defaultRowHeight="15" x14ac:dyDescent="0.25"/>
  <cols>
    <col min="1" max="1" width="11.42578125" customWidth="1"/>
    <col min="2" max="2" width="18.7109375" customWidth="1"/>
    <col min="3" max="3" width="21.28515625" customWidth="1"/>
    <col min="4" max="4" width="7.85546875" customWidth="1"/>
    <col min="5" max="5" width="8" customWidth="1"/>
    <col min="6" max="6" width="15.140625" customWidth="1"/>
    <col min="7" max="8" width="7.42578125" customWidth="1"/>
    <col min="9" max="11" width="14.85546875" customWidth="1"/>
    <col min="12" max="12" width="44.42578125" customWidth="1"/>
    <col min="13" max="13" width="23.140625" customWidth="1"/>
    <col min="14" max="14" width="28.140625" customWidth="1"/>
  </cols>
  <sheetData>
    <row r="1" spans="1:19" ht="31.5" x14ac:dyDescent="0.25">
      <c r="N1" s="56" t="s">
        <v>332</v>
      </c>
      <c r="O1" s="56"/>
      <c r="P1" s="56"/>
      <c r="Q1" s="56"/>
      <c r="R1" s="56"/>
      <c r="S1" s="56"/>
    </row>
    <row r="2" spans="1:19" ht="18.75" x14ac:dyDescent="0.3">
      <c r="A2" s="81" t="s">
        <v>337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9" ht="18.75" x14ac:dyDescent="0.25">
      <c r="A3" s="82" t="s">
        <v>331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9" ht="18.75" x14ac:dyDescent="0.3">
      <c r="A4" s="24"/>
      <c r="B4" s="24"/>
      <c r="C4" s="24"/>
      <c r="D4" s="24"/>
      <c r="E4" s="24"/>
      <c r="F4" s="24"/>
      <c r="G4" s="24"/>
      <c r="H4" s="24"/>
      <c r="I4" s="69"/>
      <c r="J4" s="69"/>
      <c r="K4" s="69"/>
      <c r="L4" s="69"/>
      <c r="N4" s="51" t="s">
        <v>106</v>
      </c>
    </row>
    <row r="5" spans="1:19" ht="18.75" x14ac:dyDescent="0.3">
      <c r="A5" s="23"/>
      <c r="B5" s="23"/>
      <c r="C5" s="10"/>
      <c r="D5" s="5"/>
      <c r="E5" s="6"/>
      <c r="F5" s="6"/>
      <c r="G5" s="5"/>
      <c r="H5" s="5"/>
      <c r="I5" s="70"/>
      <c r="J5" s="70"/>
      <c r="K5" s="70"/>
      <c r="L5" s="70"/>
      <c r="N5" s="51" t="s">
        <v>0</v>
      </c>
    </row>
    <row r="6" spans="1:19" ht="18.75" x14ac:dyDescent="0.25">
      <c r="A6" s="71" t="s">
        <v>43</v>
      </c>
      <c r="B6" s="71" t="s">
        <v>8</v>
      </c>
      <c r="C6" s="71" t="s">
        <v>4</v>
      </c>
      <c r="D6" s="71" t="s">
        <v>3</v>
      </c>
      <c r="E6" s="71" t="s">
        <v>1</v>
      </c>
      <c r="F6" s="71" t="s">
        <v>6</v>
      </c>
      <c r="G6" s="72" t="s">
        <v>2</v>
      </c>
      <c r="H6" s="73"/>
      <c r="I6" s="25" t="s">
        <v>47</v>
      </c>
      <c r="J6" s="25" t="s">
        <v>52</v>
      </c>
      <c r="K6" s="25" t="s">
        <v>107</v>
      </c>
      <c r="L6" s="71" t="s">
        <v>46</v>
      </c>
      <c r="M6" s="71" t="s">
        <v>228</v>
      </c>
      <c r="N6" s="71" t="s">
        <v>229</v>
      </c>
    </row>
    <row r="7" spans="1:19" ht="45" x14ac:dyDescent="0.25">
      <c r="A7" s="71"/>
      <c r="B7" s="71"/>
      <c r="C7" s="71"/>
      <c r="D7" s="71"/>
      <c r="E7" s="71"/>
      <c r="F7" s="71"/>
      <c r="G7" s="74"/>
      <c r="H7" s="75"/>
      <c r="I7" s="20" t="s">
        <v>5</v>
      </c>
      <c r="J7" s="20" t="s">
        <v>5</v>
      </c>
      <c r="K7" s="20" t="s">
        <v>5</v>
      </c>
      <c r="L7" s="71"/>
      <c r="M7" s="71"/>
      <c r="N7" s="71"/>
    </row>
    <row r="8" spans="1:19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</row>
    <row r="9" spans="1:19" ht="18.75" x14ac:dyDescent="0.3">
      <c r="A9" s="27" t="s">
        <v>9</v>
      </c>
      <c r="B9" s="30"/>
      <c r="C9" s="36"/>
      <c r="D9" s="1"/>
      <c r="E9" s="1"/>
      <c r="F9" s="1"/>
      <c r="G9" s="1"/>
      <c r="H9" s="1"/>
      <c r="I9" s="2"/>
      <c r="J9" s="2"/>
      <c r="K9" s="2"/>
      <c r="L9" s="30"/>
      <c r="M9" s="30"/>
      <c r="N9" s="30"/>
    </row>
    <row r="10" spans="1:19" ht="18.75" x14ac:dyDescent="0.3">
      <c r="A10" s="27"/>
      <c r="B10" s="30"/>
      <c r="C10" s="36"/>
      <c r="D10" s="1"/>
      <c r="E10" s="1"/>
      <c r="F10" s="1"/>
      <c r="G10" s="1"/>
      <c r="H10" s="1"/>
      <c r="I10" s="2"/>
      <c r="J10" s="2"/>
      <c r="K10" s="2"/>
      <c r="L10" s="30"/>
      <c r="M10" s="30"/>
      <c r="N10" s="30"/>
    </row>
    <row r="11" spans="1:19" ht="39.75" customHeight="1" x14ac:dyDescent="0.25">
      <c r="A11" s="60">
        <v>1</v>
      </c>
      <c r="B11" s="60" t="s">
        <v>211</v>
      </c>
      <c r="C11" s="60" t="s">
        <v>77</v>
      </c>
      <c r="D11" s="7" t="s">
        <v>78</v>
      </c>
      <c r="E11" s="7" t="s">
        <v>108</v>
      </c>
      <c r="F11" s="7" t="s">
        <v>109</v>
      </c>
      <c r="G11" s="7" t="s">
        <v>30</v>
      </c>
      <c r="H11" s="55" t="s">
        <v>292</v>
      </c>
      <c r="I11" s="11">
        <f>94.6+28.5</f>
        <v>123.1</v>
      </c>
      <c r="J11" s="11"/>
      <c r="K11" s="11"/>
      <c r="L11" s="58" t="s">
        <v>92</v>
      </c>
      <c r="M11" s="60" t="s">
        <v>247</v>
      </c>
      <c r="N11" s="60">
        <v>4</v>
      </c>
    </row>
    <row r="12" spans="1:19" ht="37.5" x14ac:dyDescent="0.25">
      <c r="A12" s="67"/>
      <c r="B12" s="67"/>
      <c r="C12" s="67"/>
      <c r="D12" s="7" t="s">
        <v>78</v>
      </c>
      <c r="E12" s="7" t="s">
        <v>23</v>
      </c>
      <c r="F12" s="7" t="s">
        <v>110</v>
      </c>
      <c r="G12" s="7" t="s">
        <v>30</v>
      </c>
      <c r="H12" s="55" t="s">
        <v>292</v>
      </c>
      <c r="I12" s="11">
        <f>879.1+265.5</f>
        <v>1144.5999999999999</v>
      </c>
      <c r="J12" s="11"/>
      <c r="K12" s="11"/>
      <c r="L12" s="59"/>
      <c r="M12" s="67"/>
      <c r="N12" s="67"/>
    </row>
    <row r="13" spans="1:19" ht="18.75" x14ac:dyDescent="0.25">
      <c r="A13" s="61"/>
      <c r="B13" s="61"/>
      <c r="C13" s="40" t="s">
        <v>37</v>
      </c>
      <c r="D13" s="1"/>
      <c r="E13" s="1"/>
      <c r="F13" s="1"/>
      <c r="G13" s="1"/>
      <c r="H13" s="1"/>
      <c r="I13" s="2">
        <f>SUM(I11:I12)</f>
        <v>1267.7</v>
      </c>
      <c r="J13" s="2">
        <f>SUM(J11:J12)</f>
        <v>0</v>
      </c>
      <c r="K13" s="2">
        <f>SUM(K11:K12)</f>
        <v>0</v>
      </c>
      <c r="L13" s="30"/>
      <c r="M13" s="61"/>
      <c r="N13" s="61"/>
    </row>
    <row r="14" spans="1:19" ht="18.75" x14ac:dyDescent="0.3">
      <c r="A14" s="3"/>
      <c r="B14" s="40"/>
      <c r="C14" s="40"/>
      <c r="D14" s="1"/>
      <c r="E14" s="1"/>
      <c r="F14" s="1"/>
      <c r="G14" s="1"/>
      <c r="H14" s="1"/>
      <c r="I14" s="2"/>
      <c r="J14" s="2"/>
      <c r="K14" s="2"/>
      <c r="L14" s="30"/>
      <c r="M14" s="40"/>
      <c r="N14" s="40"/>
    </row>
    <row r="15" spans="1:19" ht="18.75" x14ac:dyDescent="0.3">
      <c r="A15" s="27" t="s">
        <v>10</v>
      </c>
      <c r="B15" s="30"/>
      <c r="C15" s="40"/>
      <c r="D15" s="1"/>
      <c r="E15" s="1"/>
      <c r="F15" s="1"/>
      <c r="G15" s="1"/>
      <c r="H15" s="1"/>
      <c r="I15" s="12">
        <f>SUMIF($C$10:$C$14,"Итого",I10:I14)</f>
        <v>1267.7</v>
      </c>
      <c r="J15" s="12">
        <f>SUMIF($C$10:$C$14,"Итого",J10:J14)</f>
        <v>0</v>
      </c>
      <c r="K15" s="12">
        <f>SUMIF($C$10:$C$14,"Итого",K10:K14)</f>
        <v>0</v>
      </c>
      <c r="L15" s="4"/>
      <c r="M15" s="30"/>
      <c r="N15" s="30"/>
    </row>
    <row r="16" spans="1:19" ht="18.75" x14ac:dyDescent="0.3">
      <c r="A16" s="3"/>
      <c r="B16" s="3"/>
      <c r="C16" s="37"/>
      <c r="D16" s="7"/>
      <c r="E16" s="7"/>
      <c r="F16" s="7"/>
      <c r="G16" s="7"/>
      <c r="H16" s="7"/>
      <c r="I16" s="11"/>
      <c r="J16" s="11"/>
      <c r="K16" s="11"/>
      <c r="L16" s="30"/>
      <c r="M16" s="3"/>
      <c r="N16" s="3"/>
    </row>
    <row r="17" spans="1:14" ht="18.75" x14ac:dyDescent="0.3">
      <c r="A17" s="22" t="s">
        <v>7</v>
      </c>
      <c r="B17" s="3"/>
      <c r="C17" s="37"/>
      <c r="D17" s="7"/>
      <c r="E17" s="7"/>
      <c r="F17" s="7"/>
      <c r="G17" s="7"/>
      <c r="H17" s="7"/>
      <c r="I17" s="11"/>
      <c r="J17" s="11"/>
      <c r="K17" s="11"/>
      <c r="L17" s="30"/>
      <c r="M17" s="3"/>
      <c r="N17" s="3"/>
    </row>
    <row r="18" spans="1:14" ht="18.75" x14ac:dyDescent="0.3">
      <c r="A18" s="22"/>
      <c r="B18" s="40"/>
      <c r="C18" s="40"/>
      <c r="D18" s="7"/>
      <c r="E18" s="7"/>
      <c r="F18" s="7"/>
      <c r="G18" s="7"/>
      <c r="H18" s="7"/>
      <c r="I18" s="11"/>
      <c r="J18" s="11"/>
      <c r="K18" s="11"/>
      <c r="L18" s="35"/>
      <c r="M18" s="40"/>
      <c r="N18" s="40"/>
    </row>
    <row r="19" spans="1:14" ht="37.5" x14ac:dyDescent="0.25">
      <c r="A19" s="62">
        <v>2</v>
      </c>
      <c r="B19" s="60" t="s">
        <v>211</v>
      </c>
      <c r="C19" s="42" t="s">
        <v>62</v>
      </c>
      <c r="D19" s="7" t="s">
        <v>48</v>
      </c>
      <c r="E19" s="7" t="s">
        <v>21</v>
      </c>
      <c r="F19" s="7" t="s">
        <v>93</v>
      </c>
      <c r="G19" s="7" t="s">
        <v>30</v>
      </c>
      <c r="H19" s="55" t="s">
        <v>292</v>
      </c>
      <c r="I19" s="8">
        <f>8762.7+2646.3</f>
        <v>11409</v>
      </c>
      <c r="J19" s="8"/>
      <c r="K19" s="8"/>
      <c r="L19" s="31" t="s">
        <v>92</v>
      </c>
      <c r="M19" s="60" t="s">
        <v>248</v>
      </c>
      <c r="N19" s="60">
        <v>4</v>
      </c>
    </row>
    <row r="20" spans="1:14" ht="18.75" x14ac:dyDescent="0.25">
      <c r="A20" s="63"/>
      <c r="B20" s="61"/>
      <c r="C20" s="40" t="s">
        <v>37</v>
      </c>
      <c r="D20" s="1"/>
      <c r="E20" s="1"/>
      <c r="F20" s="1"/>
      <c r="G20" s="1"/>
      <c r="H20" s="1"/>
      <c r="I20" s="2">
        <f>SUM(I19:I19)</f>
        <v>11409</v>
      </c>
      <c r="J20" s="2">
        <f>SUM(J19:J19)</f>
        <v>0</v>
      </c>
      <c r="K20" s="2">
        <f>SUM(K19:K19)</f>
        <v>0</v>
      </c>
      <c r="L20" s="48"/>
      <c r="M20" s="61"/>
      <c r="N20" s="61"/>
    </row>
    <row r="21" spans="1:14" ht="18.75" x14ac:dyDescent="0.3">
      <c r="A21" s="3"/>
      <c r="B21" s="41"/>
      <c r="C21" s="40"/>
      <c r="D21" s="1"/>
      <c r="E21" s="1"/>
      <c r="F21" s="1"/>
      <c r="G21" s="1"/>
      <c r="H21" s="1"/>
      <c r="I21" s="2"/>
      <c r="J21" s="2"/>
      <c r="K21" s="2"/>
      <c r="L21" s="48"/>
      <c r="M21" s="41"/>
      <c r="N21" s="41"/>
    </row>
    <row r="22" spans="1:14" ht="18.75" x14ac:dyDescent="0.25">
      <c r="A22" s="62">
        <v>3</v>
      </c>
      <c r="B22" s="60"/>
      <c r="C22" s="42" t="s">
        <v>49</v>
      </c>
      <c r="D22" s="7" t="s">
        <v>48</v>
      </c>
      <c r="E22" s="7" t="s">
        <v>50</v>
      </c>
      <c r="F22" s="7" t="s">
        <v>51</v>
      </c>
      <c r="G22" s="7" t="s">
        <v>33</v>
      </c>
      <c r="H22" s="7" t="s">
        <v>33</v>
      </c>
      <c r="I22" s="8">
        <v>2053.5</v>
      </c>
      <c r="J22" s="8">
        <v>26353.200000000001</v>
      </c>
      <c r="K22" s="8">
        <v>1654.2</v>
      </c>
      <c r="L22" s="48"/>
      <c r="M22" s="60"/>
      <c r="N22" s="60"/>
    </row>
    <row r="23" spans="1:14" ht="18.75" x14ac:dyDescent="0.25">
      <c r="A23" s="63"/>
      <c r="B23" s="63"/>
      <c r="C23" s="40" t="s">
        <v>37</v>
      </c>
      <c r="D23" s="7"/>
      <c r="E23" s="7"/>
      <c r="F23" s="7"/>
      <c r="G23" s="7"/>
      <c r="H23" s="7"/>
      <c r="I23" s="11">
        <f>I22</f>
        <v>2053.5</v>
      </c>
      <c r="J23" s="11">
        <f>J22</f>
        <v>26353.200000000001</v>
      </c>
      <c r="K23" s="11">
        <f>K22</f>
        <v>1654.2</v>
      </c>
      <c r="L23" s="35"/>
      <c r="M23" s="63"/>
      <c r="N23" s="63"/>
    </row>
    <row r="24" spans="1:14" ht="18.75" x14ac:dyDescent="0.3">
      <c r="A24" s="27"/>
      <c r="B24" s="3"/>
      <c r="C24" s="40"/>
      <c r="D24" s="7"/>
      <c r="E24" s="7"/>
      <c r="F24" s="7"/>
      <c r="G24" s="7"/>
      <c r="H24" s="7"/>
      <c r="I24" s="11"/>
      <c r="J24" s="11"/>
      <c r="K24" s="11"/>
      <c r="L24" s="35"/>
      <c r="M24" s="3"/>
      <c r="N24" s="3"/>
    </row>
    <row r="25" spans="1:14" ht="219.75" customHeight="1" x14ac:dyDescent="0.25">
      <c r="A25" s="62">
        <v>4</v>
      </c>
      <c r="B25" s="60" t="s">
        <v>152</v>
      </c>
      <c r="C25" s="62" t="s">
        <v>95</v>
      </c>
      <c r="D25" s="7" t="s">
        <v>48</v>
      </c>
      <c r="E25" s="7" t="s">
        <v>20</v>
      </c>
      <c r="F25" s="7" t="s">
        <v>111</v>
      </c>
      <c r="G25" s="7" t="s">
        <v>31</v>
      </c>
      <c r="H25" s="7" t="s">
        <v>293</v>
      </c>
      <c r="I25" s="11">
        <v>50</v>
      </c>
      <c r="J25" s="11"/>
      <c r="K25" s="11"/>
      <c r="L25" s="31" t="s">
        <v>310</v>
      </c>
      <c r="M25" s="60" t="s">
        <v>291</v>
      </c>
      <c r="N25" s="60">
        <v>7</v>
      </c>
    </row>
    <row r="26" spans="1:14" ht="78.75" x14ac:dyDescent="0.25">
      <c r="A26" s="64"/>
      <c r="B26" s="67"/>
      <c r="C26" s="63"/>
      <c r="D26" s="7" t="s">
        <v>48</v>
      </c>
      <c r="E26" s="7" t="s">
        <v>20</v>
      </c>
      <c r="F26" s="7" t="s">
        <v>112</v>
      </c>
      <c r="G26" s="7" t="s">
        <v>31</v>
      </c>
      <c r="H26" s="7" t="s">
        <v>293</v>
      </c>
      <c r="I26" s="11">
        <v>-50</v>
      </c>
      <c r="J26" s="11"/>
      <c r="K26" s="11"/>
      <c r="L26" s="35" t="s">
        <v>153</v>
      </c>
      <c r="M26" s="67"/>
      <c r="N26" s="67"/>
    </row>
    <row r="27" spans="1:14" ht="18.75" x14ac:dyDescent="0.25">
      <c r="A27" s="63"/>
      <c r="B27" s="61"/>
      <c r="C27" s="40" t="s">
        <v>37</v>
      </c>
      <c r="D27" s="7"/>
      <c r="E27" s="7"/>
      <c r="F27" s="7"/>
      <c r="G27" s="7"/>
      <c r="H27" s="7"/>
      <c r="I27" s="11">
        <f>SUM(I25:I26)</f>
        <v>0</v>
      </c>
      <c r="J27" s="11">
        <f>SUM(J25:J26)</f>
        <v>0</v>
      </c>
      <c r="K27" s="11">
        <f>SUM(K25:K26)</f>
        <v>0</v>
      </c>
      <c r="L27" s="35"/>
      <c r="M27" s="61"/>
      <c r="N27" s="61"/>
    </row>
    <row r="28" spans="1:14" ht="18.75" x14ac:dyDescent="0.3">
      <c r="A28" s="22"/>
      <c r="B28" s="40"/>
      <c r="C28" s="40"/>
      <c r="D28" s="7"/>
      <c r="E28" s="7"/>
      <c r="F28" s="7"/>
      <c r="G28" s="7"/>
      <c r="H28" s="7"/>
      <c r="I28" s="11"/>
      <c r="J28" s="11"/>
      <c r="K28" s="11"/>
      <c r="L28" s="35"/>
      <c r="M28" s="40"/>
      <c r="N28" s="40"/>
    </row>
    <row r="29" spans="1:14" ht="37.5" x14ac:dyDescent="0.25">
      <c r="A29" s="62">
        <v>5</v>
      </c>
      <c r="B29" s="60" t="s">
        <v>211</v>
      </c>
      <c r="C29" s="42" t="s">
        <v>63</v>
      </c>
      <c r="D29" s="7" t="s">
        <v>48</v>
      </c>
      <c r="E29" s="7" t="s">
        <v>20</v>
      </c>
      <c r="F29" s="7" t="s">
        <v>94</v>
      </c>
      <c r="G29" s="7" t="s">
        <v>30</v>
      </c>
      <c r="H29" s="55" t="s">
        <v>292</v>
      </c>
      <c r="I29" s="8">
        <f>1663.9+502.5</f>
        <v>2166.4</v>
      </c>
      <c r="J29" s="8"/>
      <c r="K29" s="8"/>
      <c r="L29" s="31" t="s">
        <v>92</v>
      </c>
      <c r="M29" s="60" t="s">
        <v>249</v>
      </c>
      <c r="N29" s="60">
        <v>4</v>
      </c>
    </row>
    <row r="30" spans="1:14" ht="20.45" customHeight="1" x14ac:dyDescent="0.25">
      <c r="A30" s="63"/>
      <c r="B30" s="63"/>
      <c r="C30" s="40" t="s">
        <v>37</v>
      </c>
      <c r="D30" s="7"/>
      <c r="E30" s="7"/>
      <c r="F30" s="7"/>
      <c r="G30" s="7"/>
      <c r="H30" s="7"/>
      <c r="I30" s="11">
        <f>SUM(I29:I29)</f>
        <v>2166.4</v>
      </c>
      <c r="J30" s="11">
        <f>SUM(J29:J29)</f>
        <v>0</v>
      </c>
      <c r="K30" s="11">
        <f>SUM(K29:K29)</f>
        <v>0</v>
      </c>
      <c r="L30" s="35"/>
      <c r="M30" s="63"/>
      <c r="N30" s="63"/>
    </row>
    <row r="31" spans="1:14" ht="20.45" customHeight="1" x14ac:dyDescent="0.25">
      <c r="A31" s="47"/>
      <c r="B31" s="47"/>
      <c r="C31" s="42"/>
      <c r="D31" s="7"/>
      <c r="E31" s="7"/>
      <c r="F31" s="7"/>
      <c r="G31" s="7"/>
      <c r="H31" s="7"/>
      <c r="I31" s="11"/>
      <c r="J31" s="11"/>
      <c r="K31" s="11"/>
      <c r="L31" s="48"/>
      <c r="M31" s="47"/>
      <c r="N31" s="47"/>
    </row>
    <row r="32" spans="1:14" ht="31.5" x14ac:dyDescent="0.25">
      <c r="A32" s="62">
        <v>6</v>
      </c>
      <c r="B32" s="60" t="s">
        <v>154</v>
      </c>
      <c r="C32" s="43" t="s">
        <v>63</v>
      </c>
      <c r="D32" s="7" t="s">
        <v>48</v>
      </c>
      <c r="E32" s="7" t="s">
        <v>20</v>
      </c>
      <c r="F32" s="7" t="s">
        <v>113</v>
      </c>
      <c r="G32" s="7" t="s">
        <v>31</v>
      </c>
      <c r="H32" s="7" t="s">
        <v>293</v>
      </c>
      <c r="I32" s="11">
        <v>579.29999999999995</v>
      </c>
      <c r="J32" s="11"/>
      <c r="K32" s="11"/>
      <c r="L32" s="31" t="s">
        <v>155</v>
      </c>
      <c r="M32" s="60" t="s">
        <v>250</v>
      </c>
      <c r="N32" s="60">
        <v>29</v>
      </c>
    </row>
    <row r="33" spans="1:14" ht="18.75" x14ac:dyDescent="0.25">
      <c r="A33" s="63"/>
      <c r="B33" s="61"/>
      <c r="C33" s="40" t="s">
        <v>37</v>
      </c>
      <c r="D33" s="7"/>
      <c r="E33" s="7"/>
      <c r="F33" s="7"/>
      <c r="G33" s="7"/>
      <c r="H33" s="7"/>
      <c r="I33" s="11">
        <f>SUM(I32:I32)</f>
        <v>579.29999999999995</v>
      </c>
      <c r="J33" s="11">
        <f>SUM(J32:J32)</f>
        <v>0</v>
      </c>
      <c r="K33" s="11">
        <f>SUM(K32:K32)</f>
        <v>0</v>
      </c>
      <c r="L33" s="35"/>
      <c r="M33" s="61"/>
      <c r="N33" s="61"/>
    </row>
    <row r="34" spans="1:14" ht="18.75" x14ac:dyDescent="0.25">
      <c r="A34" s="53"/>
      <c r="B34" s="40"/>
      <c r="C34" s="40"/>
      <c r="D34" s="7"/>
      <c r="E34" s="7"/>
      <c r="F34" s="7"/>
      <c r="G34" s="7"/>
      <c r="H34" s="7"/>
      <c r="I34" s="11"/>
      <c r="J34" s="11"/>
      <c r="K34" s="11"/>
      <c r="L34" s="35"/>
      <c r="M34" s="40"/>
      <c r="N34" s="40"/>
    </row>
    <row r="35" spans="1:14" ht="47.25" x14ac:dyDescent="0.25">
      <c r="A35" s="62">
        <v>7</v>
      </c>
      <c r="B35" s="60" t="s">
        <v>156</v>
      </c>
      <c r="C35" s="43" t="s">
        <v>63</v>
      </c>
      <c r="D35" s="7" t="s">
        <v>48</v>
      </c>
      <c r="E35" s="7" t="s">
        <v>20</v>
      </c>
      <c r="F35" s="7" t="s">
        <v>113</v>
      </c>
      <c r="G35" s="7" t="s">
        <v>31</v>
      </c>
      <c r="H35" s="7" t="s">
        <v>293</v>
      </c>
      <c r="I35" s="11">
        <v>147</v>
      </c>
      <c r="J35" s="11"/>
      <c r="K35" s="11"/>
      <c r="L35" s="31" t="s">
        <v>311</v>
      </c>
      <c r="M35" s="60" t="s">
        <v>251</v>
      </c>
      <c r="N35" s="60">
        <v>7</v>
      </c>
    </row>
    <row r="36" spans="1:14" ht="18.75" x14ac:dyDescent="0.25">
      <c r="A36" s="63"/>
      <c r="B36" s="61"/>
      <c r="C36" s="40" t="s">
        <v>37</v>
      </c>
      <c r="D36" s="7"/>
      <c r="E36" s="7"/>
      <c r="F36" s="7"/>
      <c r="G36" s="7"/>
      <c r="H36" s="7"/>
      <c r="I36" s="11">
        <f>SUM(I35:I35)</f>
        <v>147</v>
      </c>
      <c r="J36" s="11">
        <f>SUM(J35:J35)</f>
        <v>0</v>
      </c>
      <c r="K36" s="11">
        <f>SUM(K35:K35)</f>
        <v>0</v>
      </c>
      <c r="L36" s="35"/>
      <c r="M36" s="61"/>
      <c r="N36" s="61"/>
    </row>
    <row r="37" spans="1:14" ht="18.75" x14ac:dyDescent="0.25">
      <c r="A37" s="53"/>
      <c r="B37" s="40"/>
      <c r="C37" s="40"/>
      <c r="D37" s="7"/>
      <c r="E37" s="7"/>
      <c r="F37" s="7"/>
      <c r="G37" s="7"/>
      <c r="H37" s="7"/>
      <c r="I37" s="11"/>
      <c r="J37" s="11"/>
      <c r="K37" s="11"/>
      <c r="L37" s="35"/>
      <c r="M37" s="40"/>
      <c r="N37" s="40"/>
    </row>
    <row r="38" spans="1:14" ht="18.75" x14ac:dyDescent="0.25">
      <c r="A38" s="62">
        <v>8</v>
      </c>
      <c r="B38" s="60" t="s">
        <v>157</v>
      </c>
      <c r="C38" s="62" t="s">
        <v>95</v>
      </c>
      <c r="D38" s="7" t="s">
        <v>48</v>
      </c>
      <c r="E38" s="7" t="s">
        <v>20</v>
      </c>
      <c r="F38" s="7" t="s">
        <v>59</v>
      </c>
      <c r="G38" s="7" t="s">
        <v>31</v>
      </c>
      <c r="H38" s="7" t="s">
        <v>294</v>
      </c>
      <c r="I38" s="11">
        <v>18.7</v>
      </c>
      <c r="J38" s="11"/>
      <c r="K38" s="11"/>
      <c r="L38" s="58" t="s">
        <v>60</v>
      </c>
      <c r="M38" s="60" t="s">
        <v>252</v>
      </c>
      <c r="N38" s="60">
        <v>42</v>
      </c>
    </row>
    <row r="39" spans="1:14" ht="18.75" x14ac:dyDescent="0.25">
      <c r="A39" s="64"/>
      <c r="B39" s="67"/>
      <c r="C39" s="63"/>
      <c r="D39" s="7" t="s">
        <v>48</v>
      </c>
      <c r="E39" s="7" t="s">
        <v>20</v>
      </c>
      <c r="F39" s="7" t="s">
        <v>59</v>
      </c>
      <c r="G39" s="7" t="s">
        <v>64</v>
      </c>
      <c r="H39" s="7" t="s">
        <v>295</v>
      </c>
      <c r="I39" s="11">
        <v>32.299999999999997</v>
      </c>
      <c r="J39" s="11"/>
      <c r="K39" s="11"/>
      <c r="L39" s="59"/>
      <c r="M39" s="67"/>
      <c r="N39" s="67"/>
    </row>
    <row r="40" spans="1:14" ht="18.75" x14ac:dyDescent="0.25">
      <c r="A40" s="63"/>
      <c r="B40" s="61"/>
      <c r="C40" s="40" t="s">
        <v>37</v>
      </c>
      <c r="D40" s="7"/>
      <c r="E40" s="7"/>
      <c r="F40" s="7"/>
      <c r="G40" s="7"/>
      <c r="H40" s="7"/>
      <c r="I40" s="11">
        <f>SUM(I38:I39)</f>
        <v>51</v>
      </c>
      <c r="J40" s="11">
        <f>SUM(J38:J39)</f>
        <v>0</v>
      </c>
      <c r="K40" s="11">
        <f>SUM(K38:K39)</f>
        <v>0</v>
      </c>
      <c r="L40" s="35"/>
      <c r="M40" s="61"/>
      <c r="N40" s="61"/>
    </row>
    <row r="41" spans="1:14" ht="18.75" x14ac:dyDescent="0.25">
      <c r="A41" s="53"/>
      <c r="B41" s="40"/>
      <c r="C41" s="40"/>
      <c r="D41" s="7"/>
      <c r="E41" s="7"/>
      <c r="F41" s="7"/>
      <c r="G41" s="7"/>
      <c r="H41" s="7"/>
      <c r="I41" s="11"/>
      <c r="J41" s="11"/>
      <c r="K41" s="11"/>
      <c r="L41" s="35"/>
      <c r="M41" s="40"/>
      <c r="N41" s="40"/>
    </row>
    <row r="42" spans="1:14" ht="18.75" x14ac:dyDescent="0.25">
      <c r="A42" s="62">
        <v>9</v>
      </c>
      <c r="B42" s="60" t="s">
        <v>158</v>
      </c>
      <c r="C42" s="40" t="s">
        <v>62</v>
      </c>
      <c r="D42" s="7" t="s">
        <v>48</v>
      </c>
      <c r="E42" s="7" t="s">
        <v>20</v>
      </c>
      <c r="F42" s="7" t="s">
        <v>59</v>
      </c>
      <c r="G42" s="7" t="s">
        <v>64</v>
      </c>
      <c r="H42" s="7" t="s">
        <v>295</v>
      </c>
      <c r="I42" s="8">
        <v>60</v>
      </c>
      <c r="J42" s="8"/>
      <c r="K42" s="8"/>
      <c r="L42" s="48" t="s">
        <v>60</v>
      </c>
      <c r="M42" s="60" t="s">
        <v>253</v>
      </c>
      <c r="N42" s="60">
        <v>32</v>
      </c>
    </row>
    <row r="43" spans="1:14" ht="18.75" x14ac:dyDescent="0.25">
      <c r="A43" s="63"/>
      <c r="B43" s="61"/>
      <c r="C43" s="40" t="s">
        <v>37</v>
      </c>
      <c r="D43" s="1"/>
      <c r="E43" s="1"/>
      <c r="F43" s="1"/>
      <c r="G43" s="1"/>
      <c r="H43" s="1"/>
      <c r="I43" s="2">
        <f>SUM(I42:I42)</f>
        <v>60</v>
      </c>
      <c r="J43" s="2">
        <f>SUM(J42:J42)</f>
        <v>0</v>
      </c>
      <c r="K43" s="2">
        <f>SUM(K42:K42)</f>
        <v>0</v>
      </c>
      <c r="L43" s="30"/>
      <c r="M43" s="61"/>
      <c r="N43" s="61"/>
    </row>
    <row r="44" spans="1:14" ht="18.75" x14ac:dyDescent="0.3">
      <c r="A44" s="22"/>
      <c r="B44" s="40"/>
      <c r="C44" s="40"/>
      <c r="D44" s="7"/>
      <c r="E44" s="7"/>
      <c r="F44" s="7"/>
      <c r="G44" s="7"/>
      <c r="H44" s="7"/>
      <c r="I44" s="11"/>
      <c r="J44" s="11"/>
      <c r="K44" s="11"/>
      <c r="L44" s="48"/>
      <c r="M44" s="40"/>
      <c r="N44" s="40"/>
    </row>
    <row r="45" spans="1:14" ht="18.75" x14ac:dyDescent="0.25">
      <c r="A45" s="62">
        <v>10</v>
      </c>
      <c r="B45" s="60" t="s">
        <v>159</v>
      </c>
      <c r="C45" s="40" t="s">
        <v>63</v>
      </c>
      <c r="D45" s="7" t="s">
        <v>48</v>
      </c>
      <c r="E45" s="7" t="s">
        <v>20</v>
      </c>
      <c r="F45" s="7" t="s">
        <v>59</v>
      </c>
      <c r="G45" s="7" t="s">
        <v>64</v>
      </c>
      <c r="H45" s="7" t="s">
        <v>295</v>
      </c>
      <c r="I45" s="8">
        <v>150</v>
      </c>
      <c r="J45" s="8"/>
      <c r="K45" s="8"/>
      <c r="L45" s="48" t="s">
        <v>60</v>
      </c>
      <c r="M45" s="60" t="s">
        <v>254</v>
      </c>
      <c r="N45" s="60">
        <v>24</v>
      </c>
    </row>
    <row r="46" spans="1:14" ht="18.75" x14ac:dyDescent="0.25">
      <c r="A46" s="63"/>
      <c r="B46" s="61"/>
      <c r="C46" s="40" t="s">
        <v>37</v>
      </c>
      <c r="D46" s="1"/>
      <c r="E46" s="1"/>
      <c r="F46" s="1"/>
      <c r="G46" s="1"/>
      <c r="H46" s="1"/>
      <c r="I46" s="2">
        <f>SUM(I45:I45)</f>
        <v>150</v>
      </c>
      <c r="J46" s="2">
        <f>SUM(J45:J45)</f>
        <v>0</v>
      </c>
      <c r="K46" s="2">
        <f>SUM(K45:K45)</f>
        <v>0</v>
      </c>
      <c r="L46" s="30"/>
      <c r="M46" s="61"/>
      <c r="N46" s="61"/>
    </row>
    <row r="47" spans="1:14" ht="18.75" x14ac:dyDescent="0.3">
      <c r="A47" s="22"/>
      <c r="B47" s="40"/>
      <c r="C47" s="40"/>
      <c r="D47" s="7"/>
      <c r="E47" s="7"/>
      <c r="F47" s="7"/>
      <c r="G47" s="7"/>
      <c r="H47" s="7"/>
      <c r="I47" s="11"/>
      <c r="J47" s="11"/>
      <c r="K47" s="11"/>
      <c r="L47" s="48"/>
      <c r="M47" s="40"/>
      <c r="N47" s="40"/>
    </row>
    <row r="48" spans="1:14" ht="110.25" x14ac:dyDescent="0.25">
      <c r="A48" s="62">
        <v>11</v>
      </c>
      <c r="B48" s="60" t="s">
        <v>160</v>
      </c>
      <c r="C48" s="40" t="s">
        <v>63</v>
      </c>
      <c r="D48" s="7" t="s">
        <v>48</v>
      </c>
      <c r="E48" s="7" t="s">
        <v>20</v>
      </c>
      <c r="F48" s="7" t="s">
        <v>59</v>
      </c>
      <c r="G48" s="7" t="s">
        <v>58</v>
      </c>
      <c r="H48" s="7" t="s">
        <v>296</v>
      </c>
      <c r="I48" s="8">
        <v>400</v>
      </c>
      <c r="J48" s="8"/>
      <c r="K48" s="8"/>
      <c r="L48" s="48" t="s">
        <v>312</v>
      </c>
      <c r="M48" s="60" t="s">
        <v>255</v>
      </c>
      <c r="N48" s="60">
        <v>3</v>
      </c>
    </row>
    <row r="49" spans="1:14" ht="18.75" x14ac:dyDescent="0.25">
      <c r="A49" s="63"/>
      <c r="B49" s="61"/>
      <c r="C49" s="40" t="s">
        <v>37</v>
      </c>
      <c r="D49" s="1"/>
      <c r="E49" s="1"/>
      <c r="F49" s="1"/>
      <c r="G49" s="1"/>
      <c r="H49" s="1"/>
      <c r="I49" s="2">
        <f>SUM(I48:I48)</f>
        <v>400</v>
      </c>
      <c r="J49" s="2">
        <f>SUM(J48:J48)</f>
        <v>0</v>
      </c>
      <c r="K49" s="2">
        <f>SUM(K48:K48)</f>
        <v>0</v>
      </c>
      <c r="L49" s="30"/>
      <c r="M49" s="61"/>
      <c r="N49" s="61"/>
    </row>
    <row r="50" spans="1:14" ht="18.75" x14ac:dyDescent="0.25">
      <c r="A50" s="53"/>
      <c r="B50" s="40"/>
      <c r="C50" s="40"/>
      <c r="D50" s="7"/>
      <c r="E50" s="7"/>
      <c r="F50" s="7"/>
      <c r="G50" s="7"/>
      <c r="H50" s="7"/>
      <c r="I50" s="11"/>
      <c r="J50" s="11"/>
      <c r="K50" s="11"/>
      <c r="L50" s="48"/>
      <c r="M50" s="40"/>
      <c r="N50" s="40"/>
    </row>
    <row r="51" spans="1:14" ht="31.5" x14ac:dyDescent="0.25">
      <c r="A51" s="62">
        <v>12</v>
      </c>
      <c r="B51" s="60" t="s">
        <v>161</v>
      </c>
      <c r="C51" s="40" t="s">
        <v>96</v>
      </c>
      <c r="D51" s="7" t="s">
        <v>48</v>
      </c>
      <c r="E51" s="7" t="s">
        <v>54</v>
      </c>
      <c r="F51" s="7" t="s">
        <v>97</v>
      </c>
      <c r="G51" s="7" t="s">
        <v>31</v>
      </c>
      <c r="H51" s="7" t="s">
        <v>293</v>
      </c>
      <c r="I51" s="8">
        <v>253.5</v>
      </c>
      <c r="J51" s="8"/>
      <c r="K51" s="8"/>
      <c r="L51" s="48" t="s">
        <v>162</v>
      </c>
      <c r="M51" s="60" t="s">
        <v>280</v>
      </c>
      <c r="N51" s="60">
        <v>19</v>
      </c>
    </row>
    <row r="52" spans="1:14" ht="31.5" x14ac:dyDescent="0.25">
      <c r="A52" s="64"/>
      <c r="B52" s="67"/>
      <c r="C52" s="40" t="s">
        <v>56</v>
      </c>
      <c r="D52" s="7" t="s">
        <v>48</v>
      </c>
      <c r="E52" s="7" t="s">
        <v>81</v>
      </c>
      <c r="F52" s="7" t="s">
        <v>114</v>
      </c>
      <c r="G52" s="7" t="s">
        <v>31</v>
      </c>
      <c r="H52" s="7" t="s">
        <v>293</v>
      </c>
      <c r="I52" s="8">
        <v>-253.5</v>
      </c>
      <c r="J52" s="8"/>
      <c r="K52" s="8"/>
      <c r="L52" s="48" t="s">
        <v>163</v>
      </c>
      <c r="M52" s="67"/>
      <c r="N52" s="67"/>
    </row>
    <row r="53" spans="1:14" ht="20.45" customHeight="1" x14ac:dyDescent="0.25">
      <c r="A53" s="63"/>
      <c r="B53" s="63"/>
      <c r="C53" s="40" t="s">
        <v>37</v>
      </c>
      <c r="D53" s="7"/>
      <c r="E53" s="7"/>
      <c r="F53" s="7"/>
      <c r="G53" s="7"/>
      <c r="H53" s="7"/>
      <c r="I53" s="11">
        <f>SUM(I51:I52)</f>
        <v>0</v>
      </c>
      <c r="J53" s="11">
        <f>SUM(J51:J52)</f>
        <v>0</v>
      </c>
      <c r="K53" s="11">
        <f>SUM(K51:K52)</f>
        <v>0</v>
      </c>
      <c r="L53" s="35"/>
      <c r="M53" s="63"/>
      <c r="N53" s="63"/>
    </row>
    <row r="54" spans="1:14" ht="20.45" customHeight="1" x14ac:dyDescent="0.25">
      <c r="A54" s="47"/>
      <c r="B54" s="47"/>
      <c r="C54" s="42"/>
      <c r="D54" s="7"/>
      <c r="E54" s="7"/>
      <c r="F54" s="7"/>
      <c r="G54" s="7"/>
      <c r="H54" s="7"/>
      <c r="I54" s="11"/>
      <c r="J54" s="11"/>
      <c r="K54" s="11"/>
      <c r="L54" s="48"/>
      <c r="M54" s="47"/>
      <c r="N54" s="47"/>
    </row>
    <row r="55" spans="1:14" ht="47.25" x14ac:dyDescent="0.25">
      <c r="A55" s="62">
        <v>13</v>
      </c>
      <c r="B55" s="60" t="s">
        <v>164</v>
      </c>
      <c r="C55" s="60" t="s">
        <v>96</v>
      </c>
      <c r="D55" s="7" t="s">
        <v>48</v>
      </c>
      <c r="E55" s="7" t="s">
        <v>54</v>
      </c>
      <c r="F55" s="7" t="s">
        <v>97</v>
      </c>
      <c r="G55" s="7" t="s">
        <v>31</v>
      </c>
      <c r="H55" s="55" t="s">
        <v>297</v>
      </c>
      <c r="I55" s="8">
        <f>5.6+2.8+3.3+762.2+170+38.2+772.5</f>
        <v>1754.6</v>
      </c>
      <c r="J55" s="8">
        <f>5.6+2.8+3.3+288.8+57.1+927.1</f>
        <v>1284.7</v>
      </c>
      <c r="K55" s="8">
        <f>5.6+2.8+3.3+288.8+57.1+927.1</f>
        <v>1284.7</v>
      </c>
      <c r="L55" s="48" t="s">
        <v>313</v>
      </c>
      <c r="M55" s="60" t="s">
        <v>281</v>
      </c>
      <c r="N55" s="60">
        <v>35</v>
      </c>
    </row>
    <row r="56" spans="1:14" ht="47.25" x14ac:dyDescent="0.25">
      <c r="A56" s="64"/>
      <c r="B56" s="67"/>
      <c r="C56" s="67"/>
      <c r="D56" s="7" t="s">
        <v>48</v>
      </c>
      <c r="E56" s="7" t="s">
        <v>54</v>
      </c>
      <c r="F56" s="7" t="s">
        <v>97</v>
      </c>
      <c r="G56" s="7" t="s">
        <v>58</v>
      </c>
      <c r="H56" s="7" t="s">
        <v>298</v>
      </c>
      <c r="I56" s="8">
        <f>153+23</f>
        <v>176</v>
      </c>
      <c r="J56" s="8">
        <f>204+30.4</f>
        <v>234.4</v>
      </c>
      <c r="K56" s="8">
        <f>204+30.1</f>
        <v>234.1</v>
      </c>
      <c r="L56" s="48" t="s">
        <v>314</v>
      </c>
      <c r="M56" s="67"/>
      <c r="N56" s="67"/>
    </row>
    <row r="57" spans="1:14" ht="20.45" customHeight="1" x14ac:dyDescent="0.25">
      <c r="A57" s="63"/>
      <c r="B57" s="63"/>
      <c r="C57" s="40" t="s">
        <v>37</v>
      </c>
      <c r="D57" s="7"/>
      <c r="E57" s="7"/>
      <c r="F57" s="7"/>
      <c r="G57" s="7"/>
      <c r="H57" s="7"/>
      <c r="I57" s="11">
        <f>SUM(I55:I56)</f>
        <v>1930.6</v>
      </c>
      <c r="J57" s="11">
        <f>SUM(J55:J56)</f>
        <v>1519.1</v>
      </c>
      <c r="K57" s="11">
        <f>SUM(K55:K56)</f>
        <v>1518.8</v>
      </c>
      <c r="L57" s="35"/>
      <c r="M57" s="63"/>
      <c r="N57" s="63"/>
    </row>
    <row r="58" spans="1:14" ht="20.45" customHeight="1" x14ac:dyDescent="0.25">
      <c r="A58" s="47"/>
      <c r="B58" s="47"/>
      <c r="C58" s="42"/>
      <c r="D58" s="7"/>
      <c r="E58" s="7"/>
      <c r="F58" s="7"/>
      <c r="G58" s="7"/>
      <c r="H58" s="7"/>
      <c r="I58" s="11"/>
      <c r="J58" s="11"/>
      <c r="K58" s="11"/>
      <c r="L58" s="48"/>
      <c r="M58" s="47"/>
      <c r="N58" s="47"/>
    </row>
    <row r="59" spans="1:14" ht="18.75" x14ac:dyDescent="0.25">
      <c r="A59" s="62">
        <v>14</v>
      </c>
      <c r="B59" s="60" t="s">
        <v>166</v>
      </c>
      <c r="C59" s="43" t="s">
        <v>76</v>
      </c>
      <c r="D59" s="7" t="s">
        <v>48</v>
      </c>
      <c r="E59" s="7" t="s">
        <v>98</v>
      </c>
      <c r="F59" s="7" t="s">
        <v>99</v>
      </c>
      <c r="G59" s="7" t="s">
        <v>31</v>
      </c>
      <c r="H59" s="7" t="s">
        <v>293</v>
      </c>
      <c r="I59" s="11">
        <v>-188.6</v>
      </c>
      <c r="J59" s="11"/>
      <c r="K59" s="11"/>
      <c r="L59" s="48" t="s">
        <v>165</v>
      </c>
      <c r="M59" s="60" t="s">
        <v>275</v>
      </c>
      <c r="N59" s="60">
        <v>1</v>
      </c>
    </row>
    <row r="60" spans="1:14" ht="18.75" x14ac:dyDescent="0.25">
      <c r="A60" s="63"/>
      <c r="B60" s="61"/>
      <c r="C60" s="40" t="s">
        <v>37</v>
      </c>
      <c r="D60" s="7"/>
      <c r="E60" s="7"/>
      <c r="F60" s="7"/>
      <c r="G60" s="7"/>
      <c r="H60" s="7"/>
      <c r="I60" s="11">
        <f>SUM(I59:I59)</f>
        <v>-188.6</v>
      </c>
      <c r="J60" s="11">
        <f>SUM(J59:J59)</f>
        <v>0</v>
      </c>
      <c r="K60" s="11">
        <f>SUM(K59:K59)</f>
        <v>0</v>
      </c>
      <c r="L60" s="48"/>
      <c r="M60" s="61"/>
      <c r="N60" s="61"/>
    </row>
    <row r="61" spans="1:14" ht="18.75" x14ac:dyDescent="0.25">
      <c r="A61" s="53"/>
      <c r="B61" s="50"/>
      <c r="C61" s="40"/>
      <c r="D61" s="7"/>
      <c r="E61" s="7"/>
      <c r="F61" s="7"/>
      <c r="G61" s="7"/>
      <c r="H61" s="7"/>
      <c r="I61" s="11"/>
      <c r="J61" s="11"/>
      <c r="K61" s="11"/>
      <c r="L61" s="48"/>
      <c r="M61" s="50"/>
      <c r="N61" s="50"/>
    </row>
    <row r="62" spans="1:14" ht="31.5" x14ac:dyDescent="0.25">
      <c r="A62" s="62">
        <v>15</v>
      </c>
      <c r="B62" s="60" t="s">
        <v>167</v>
      </c>
      <c r="C62" s="43" t="s">
        <v>76</v>
      </c>
      <c r="D62" s="7" t="s">
        <v>48</v>
      </c>
      <c r="E62" s="7" t="s">
        <v>98</v>
      </c>
      <c r="F62" s="7" t="s">
        <v>99</v>
      </c>
      <c r="G62" s="7" t="s">
        <v>58</v>
      </c>
      <c r="H62" s="7" t="s">
        <v>298</v>
      </c>
      <c r="I62" s="11">
        <v>1332.1</v>
      </c>
      <c r="J62" s="11">
        <v>2014.5</v>
      </c>
      <c r="K62" s="11">
        <v>2014.5</v>
      </c>
      <c r="L62" s="48" t="s">
        <v>338</v>
      </c>
      <c r="M62" s="60" t="s">
        <v>274</v>
      </c>
      <c r="N62" s="60">
        <v>2</v>
      </c>
    </row>
    <row r="63" spans="1:14" ht="18.75" x14ac:dyDescent="0.25">
      <c r="A63" s="63"/>
      <c r="B63" s="61"/>
      <c r="C63" s="40" t="s">
        <v>37</v>
      </c>
      <c r="D63" s="7"/>
      <c r="E63" s="7"/>
      <c r="F63" s="7"/>
      <c r="G63" s="7"/>
      <c r="H63" s="7"/>
      <c r="I63" s="11">
        <f>SUM(I62:I62)</f>
        <v>1332.1</v>
      </c>
      <c r="J63" s="11">
        <f>SUM(J62:J62)</f>
        <v>2014.5</v>
      </c>
      <c r="K63" s="11">
        <f>SUM(K62:K62)</f>
        <v>2014.5</v>
      </c>
      <c r="L63" s="35"/>
      <c r="M63" s="61"/>
      <c r="N63" s="61"/>
    </row>
    <row r="64" spans="1:14" ht="18.75" x14ac:dyDescent="0.25">
      <c r="A64" s="53"/>
      <c r="B64" s="45"/>
      <c r="C64" s="42"/>
      <c r="D64" s="7"/>
      <c r="E64" s="7"/>
      <c r="F64" s="7"/>
      <c r="G64" s="7"/>
      <c r="H64" s="7"/>
      <c r="I64" s="11"/>
      <c r="J64" s="11"/>
      <c r="K64" s="11"/>
      <c r="L64" s="35"/>
      <c r="M64" s="45"/>
      <c r="N64" s="45"/>
    </row>
    <row r="65" spans="1:14" ht="18.75" x14ac:dyDescent="0.25">
      <c r="A65" s="62">
        <v>16</v>
      </c>
      <c r="B65" s="60" t="s">
        <v>290</v>
      </c>
      <c r="C65" s="62" t="s">
        <v>56</v>
      </c>
      <c r="D65" s="7" t="s">
        <v>48</v>
      </c>
      <c r="E65" s="7" t="s">
        <v>115</v>
      </c>
      <c r="F65" s="7" t="s">
        <v>116</v>
      </c>
      <c r="G65" s="7" t="s">
        <v>31</v>
      </c>
      <c r="H65" s="7" t="s">
        <v>293</v>
      </c>
      <c r="I65" s="11">
        <v>-925.7</v>
      </c>
      <c r="J65" s="11">
        <v>-2987.6</v>
      </c>
      <c r="K65" s="11"/>
      <c r="L65" s="48" t="s">
        <v>168</v>
      </c>
      <c r="M65" s="60" t="s">
        <v>289</v>
      </c>
      <c r="N65" s="60">
        <v>9</v>
      </c>
    </row>
    <row r="66" spans="1:14" ht="71.25" customHeight="1" x14ac:dyDescent="0.25">
      <c r="A66" s="64"/>
      <c r="B66" s="67"/>
      <c r="C66" s="64"/>
      <c r="D66" s="7" t="s">
        <v>48</v>
      </c>
      <c r="E66" s="7" t="s">
        <v>115</v>
      </c>
      <c r="F66" s="7" t="s">
        <v>117</v>
      </c>
      <c r="G66" s="7" t="s">
        <v>31</v>
      </c>
      <c r="H66" s="7" t="s">
        <v>299</v>
      </c>
      <c r="I66" s="11"/>
      <c r="J66" s="11">
        <v>2987.6</v>
      </c>
      <c r="K66" s="11"/>
      <c r="L66" s="58" t="s">
        <v>169</v>
      </c>
      <c r="M66" s="67"/>
      <c r="N66" s="67"/>
    </row>
    <row r="67" spans="1:14" ht="18.75" x14ac:dyDescent="0.25">
      <c r="A67" s="64"/>
      <c r="B67" s="67"/>
      <c r="C67" s="64"/>
      <c r="D67" s="7" t="s">
        <v>48</v>
      </c>
      <c r="E67" s="7" t="s">
        <v>115</v>
      </c>
      <c r="F67" s="7" t="s">
        <v>117</v>
      </c>
      <c r="G67" s="7" t="s">
        <v>31</v>
      </c>
      <c r="H67" s="7" t="s">
        <v>293</v>
      </c>
      <c r="I67" s="11">
        <v>696.4</v>
      </c>
      <c r="J67" s="11"/>
      <c r="K67" s="11"/>
      <c r="L67" s="76"/>
      <c r="M67" s="67"/>
      <c r="N67" s="67"/>
    </row>
    <row r="68" spans="1:14" ht="18.75" x14ac:dyDescent="0.25">
      <c r="A68" s="64"/>
      <c r="B68" s="67"/>
      <c r="C68" s="64"/>
      <c r="D68" s="7" t="s">
        <v>48</v>
      </c>
      <c r="E68" s="7" t="s">
        <v>115</v>
      </c>
      <c r="F68" s="7" t="s">
        <v>117</v>
      </c>
      <c r="G68" s="7" t="s">
        <v>31</v>
      </c>
      <c r="H68" s="7" t="s">
        <v>293</v>
      </c>
      <c r="I68" s="11">
        <v>116.1</v>
      </c>
      <c r="J68" s="11"/>
      <c r="K68" s="11"/>
      <c r="L68" s="76"/>
      <c r="M68" s="67"/>
      <c r="N68" s="67"/>
    </row>
    <row r="69" spans="1:14" ht="18.75" x14ac:dyDescent="0.25">
      <c r="A69" s="64"/>
      <c r="B69" s="67"/>
      <c r="C69" s="63"/>
      <c r="D69" s="7" t="s">
        <v>48</v>
      </c>
      <c r="E69" s="7" t="s">
        <v>115</v>
      </c>
      <c r="F69" s="7" t="s">
        <v>117</v>
      </c>
      <c r="G69" s="7" t="s">
        <v>31</v>
      </c>
      <c r="H69" s="7" t="s">
        <v>293</v>
      </c>
      <c r="I69" s="11">
        <v>113.2</v>
      </c>
      <c r="J69" s="11"/>
      <c r="K69" s="11"/>
      <c r="L69" s="59"/>
      <c r="M69" s="67"/>
      <c r="N69" s="67"/>
    </row>
    <row r="70" spans="1:14" ht="18.75" x14ac:dyDescent="0.25">
      <c r="A70" s="63"/>
      <c r="B70" s="61"/>
      <c r="C70" s="40" t="s">
        <v>37</v>
      </c>
      <c r="D70" s="7"/>
      <c r="E70" s="7"/>
      <c r="F70" s="7"/>
      <c r="G70" s="7"/>
      <c r="H70" s="7"/>
      <c r="I70" s="11">
        <f>SUM(I65:I69)</f>
        <v>0</v>
      </c>
      <c r="J70" s="11">
        <f>SUM(J65:J69)</f>
        <v>0</v>
      </c>
      <c r="K70" s="11">
        <f>SUM(K65:K69)</f>
        <v>0</v>
      </c>
      <c r="L70" s="35"/>
      <c r="M70" s="61"/>
      <c r="N70" s="61"/>
    </row>
    <row r="71" spans="1:14" ht="18.75" x14ac:dyDescent="0.25">
      <c r="A71" s="53"/>
      <c r="B71" s="45"/>
      <c r="C71" s="42"/>
      <c r="D71" s="7"/>
      <c r="E71" s="7"/>
      <c r="F71" s="7"/>
      <c r="G71" s="7"/>
      <c r="H71" s="7"/>
      <c r="I71" s="11"/>
      <c r="J71" s="11"/>
      <c r="K71" s="11"/>
      <c r="L71" s="35"/>
      <c r="M71" s="45"/>
      <c r="N71" s="45"/>
    </row>
    <row r="72" spans="1:14" ht="18.75" x14ac:dyDescent="0.25">
      <c r="A72" s="62">
        <v>17</v>
      </c>
      <c r="B72" s="60" t="s">
        <v>170</v>
      </c>
      <c r="C72" s="43" t="s">
        <v>56</v>
      </c>
      <c r="D72" s="7" t="s">
        <v>48</v>
      </c>
      <c r="E72" s="7" t="s">
        <v>115</v>
      </c>
      <c r="F72" s="7" t="s">
        <v>116</v>
      </c>
      <c r="G72" s="7" t="s">
        <v>31</v>
      </c>
      <c r="H72" s="7" t="s">
        <v>293</v>
      </c>
      <c r="I72" s="11">
        <v>18903.7</v>
      </c>
      <c r="J72" s="11"/>
      <c r="K72" s="11"/>
      <c r="L72" s="48" t="s">
        <v>168</v>
      </c>
      <c r="M72" s="60" t="s">
        <v>288</v>
      </c>
      <c r="N72" s="60">
        <v>27</v>
      </c>
    </row>
    <row r="73" spans="1:14" ht="18.75" x14ac:dyDescent="0.25">
      <c r="A73" s="63"/>
      <c r="B73" s="61"/>
      <c r="C73" s="40" t="s">
        <v>37</v>
      </c>
      <c r="D73" s="7"/>
      <c r="E73" s="7"/>
      <c r="F73" s="7"/>
      <c r="G73" s="7"/>
      <c r="H73" s="7"/>
      <c r="I73" s="11">
        <f>SUM(I72:I72)</f>
        <v>18903.7</v>
      </c>
      <c r="J73" s="11">
        <f>SUM(J72:J72)</f>
        <v>0</v>
      </c>
      <c r="K73" s="11">
        <f>SUM(K72:K72)</f>
        <v>0</v>
      </c>
      <c r="L73" s="35"/>
      <c r="M73" s="61"/>
      <c r="N73" s="61"/>
    </row>
    <row r="74" spans="1:14" ht="18.75" x14ac:dyDescent="0.25">
      <c r="A74" s="53"/>
      <c r="B74" s="45"/>
      <c r="C74" s="42"/>
      <c r="D74" s="7"/>
      <c r="E74" s="7"/>
      <c r="F74" s="7"/>
      <c r="G74" s="7"/>
      <c r="H74" s="7"/>
      <c r="I74" s="11"/>
      <c r="J74" s="11"/>
      <c r="K74" s="11"/>
      <c r="L74" s="35"/>
      <c r="M74" s="45"/>
      <c r="N74" s="45"/>
    </row>
    <row r="75" spans="1:14" ht="18.75" x14ac:dyDescent="0.25">
      <c r="A75" s="62">
        <v>18</v>
      </c>
      <c r="B75" s="60" t="s">
        <v>171</v>
      </c>
      <c r="C75" s="62" t="s">
        <v>56</v>
      </c>
      <c r="D75" s="7" t="s">
        <v>48</v>
      </c>
      <c r="E75" s="7" t="s">
        <v>115</v>
      </c>
      <c r="F75" s="7" t="s">
        <v>116</v>
      </c>
      <c r="G75" s="7" t="s">
        <v>31</v>
      </c>
      <c r="H75" s="7" t="s">
        <v>293</v>
      </c>
      <c r="I75" s="11">
        <v>1588.7</v>
      </c>
      <c r="J75" s="11"/>
      <c r="K75" s="11"/>
      <c r="L75" s="48" t="s">
        <v>168</v>
      </c>
      <c r="M75" s="60" t="s">
        <v>287</v>
      </c>
      <c r="N75" s="60">
        <v>5</v>
      </c>
    </row>
    <row r="76" spans="1:14" ht="182.25" customHeight="1" x14ac:dyDescent="0.25">
      <c r="A76" s="64"/>
      <c r="B76" s="67"/>
      <c r="C76" s="64"/>
      <c r="D76" s="7" t="s">
        <v>48</v>
      </c>
      <c r="E76" s="7" t="s">
        <v>115</v>
      </c>
      <c r="F76" s="7" t="s">
        <v>118</v>
      </c>
      <c r="G76" s="7" t="s">
        <v>74</v>
      </c>
      <c r="H76" s="7" t="s">
        <v>300</v>
      </c>
      <c r="I76" s="11">
        <v>-400.9</v>
      </c>
      <c r="J76" s="11"/>
      <c r="K76" s="11"/>
      <c r="L76" s="48" t="s">
        <v>336</v>
      </c>
      <c r="M76" s="67"/>
      <c r="N76" s="67"/>
    </row>
    <row r="77" spans="1:14" ht="47.25" x14ac:dyDescent="0.25">
      <c r="A77" s="64"/>
      <c r="B77" s="67"/>
      <c r="C77" s="64"/>
      <c r="D77" s="7" t="s">
        <v>48</v>
      </c>
      <c r="E77" s="7" t="s">
        <v>115</v>
      </c>
      <c r="F77" s="7" t="s">
        <v>119</v>
      </c>
      <c r="G77" s="7" t="s">
        <v>31</v>
      </c>
      <c r="H77" s="7" t="s">
        <v>293</v>
      </c>
      <c r="I77" s="11">
        <v>-1300</v>
      </c>
      <c r="J77" s="11"/>
      <c r="K77" s="11"/>
      <c r="L77" s="48" t="s">
        <v>330</v>
      </c>
      <c r="M77" s="67"/>
      <c r="N77" s="67"/>
    </row>
    <row r="78" spans="1:14" ht="110.25" x14ac:dyDescent="0.25">
      <c r="A78" s="64"/>
      <c r="B78" s="67"/>
      <c r="C78" s="64"/>
      <c r="D78" s="7" t="s">
        <v>48</v>
      </c>
      <c r="E78" s="7" t="s">
        <v>115</v>
      </c>
      <c r="F78" s="7" t="s">
        <v>120</v>
      </c>
      <c r="G78" s="7" t="s">
        <v>74</v>
      </c>
      <c r="H78" s="7" t="s">
        <v>300</v>
      </c>
      <c r="I78" s="11">
        <v>112.2</v>
      </c>
      <c r="J78" s="11"/>
      <c r="K78" s="11"/>
      <c r="L78" s="48" t="s">
        <v>172</v>
      </c>
      <c r="M78" s="67"/>
      <c r="N78" s="67"/>
    </row>
    <row r="79" spans="1:14" ht="18.75" x14ac:dyDescent="0.25">
      <c r="A79" s="63"/>
      <c r="B79" s="61"/>
      <c r="C79" s="40" t="s">
        <v>37</v>
      </c>
      <c r="D79" s="7"/>
      <c r="E79" s="7"/>
      <c r="F79" s="7"/>
      <c r="G79" s="7"/>
      <c r="H79" s="7"/>
      <c r="I79" s="11">
        <f>SUM(I75:I78)</f>
        <v>0</v>
      </c>
      <c r="J79" s="11">
        <f>SUM(J75:J78)</f>
        <v>0</v>
      </c>
      <c r="K79" s="11">
        <f>SUM(K75:K78)</f>
        <v>0</v>
      </c>
      <c r="L79" s="35"/>
      <c r="M79" s="61"/>
      <c r="N79" s="61"/>
    </row>
    <row r="80" spans="1:14" ht="18.75" x14ac:dyDescent="0.3">
      <c r="A80" s="22"/>
      <c r="B80" s="45"/>
      <c r="C80" s="42"/>
      <c r="D80" s="7"/>
      <c r="E80" s="7"/>
      <c r="F80" s="7"/>
      <c r="G80" s="7"/>
      <c r="H80" s="7"/>
      <c r="I80" s="11"/>
      <c r="J80" s="11"/>
      <c r="K80" s="11"/>
      <c r="L80" s="35"/>
      <c r="M80" s="45"/>
      <c r="N80" s="45"/>
    </row>
    <row r="81" spans="1:14" ht="216.75" customHeight="1" x14ac:dyDescent="0.25">
      <c r="A81" s="62">
        <v>19</v>
      </c>
      <c r="B81" s="60" t="s">
        <v>174</v>
      </c>
      <c r="C81" s="60" t="s">
        <v>95</v>
      </c>
      <c r="D81" s="7" t="s">
        <v>48</v>
      </c>
      <c r="E81" s="7" t="s">
        <v>121</v>
      </c>
      <c r="F81" s="7" t="s">
        <v>122</v>
      </c>
      <c r="G81" s="7" t="s">
        <v>31</v>
      </c>
      <c r="H81" s="7" t="s">
        <v>293</v>
      </c>
      <c r="I81" s="8">
        <v>-1519.6</v>
      </c>
      <c r="J81" s="8"/>
      <c r="K81" s="8"/>
      <c r="L81" s="48" t="s">
        <v>173</v>
      </c>
      <c r="M81" s="60" t="s">
        <v>286</v>
      </c>
      <c r="N81" s="78">
        <v>63</v>
      </c>
    </row>
    <row r="82" spans="1:14" ht="63" x14ac:dyDescent="0.25">
      <c r="A82" s="64"/>
      <c r="B82" s="67"/>
      <c r="C82" s="67"/>
      <c r="D82" s="7" t="s">
        <v>48</v>
      </c>
      <c r="E82" s="7" t="s">
        <v>121</v>
      </c>
      <c r="F82" s="7" t="s">
        <v>123</v>
      </c>
      <c r="G82" s="7" t="s">
        <v>31</v>
      </c>
      <c r="H82" s="7" t="s">
        <v>293</v>
      </c>
      <c r="I82" s="8">
        <v>437.8</v>
      </c>
      <c r="J82" s="8"/>
      <c r="K82" s="8"/>
      <c r="L82" s="48" t="s">
        <v>315</v>
      </c>
      <c r="M82" s="67"/>
      <c r="N82" s="79"/>
    </row>
    <row r="83" spans="1:14" ht="99.75" customHeight="1" x14ac:dyDescent="0.25">
      <c r="A83" s="64"/>
      <c r="B83" s="67"/>
      <c r="C83" s="61"/>
      <c r="D83" s="7" t="s">
        <v>48</v>
      </c>
      <c r="E83" s="7" t="s">
        <v>121</v>
      </c>
      <c r="F83" s="7" t="s">
        <v>123</v>
      </c>
      <c r="G83" s="7" t="s">
        <v>31</v>
      </c>
      <c r="H83" s="7" t="s">
        <v>293</v>
      </c>
      <c r="I83" s="8">
        <v>599</v>
      </c>
      <c r="J83" s="8"/>
      <c r="K83" s="8"/>
      <c r="L83" s="48" t="s">
        <v>316</v>
      </c>
      <c r="M83" s="67"/>
      <c r="N83" s="79"/>
    </row>
    <row r="84" spans="1:14" ht="20.45" customHeight="1" x14ac:dyDescent="0.25">
      <c r="A84" s="63"/>
      <c r="B84" s="61"/>
      <c r="C84" s="40" t="s">
        <v>37</v>
      </c>
      <c r="D84" s="7"/>
      <c r="E84" s="7"/>
      <c r="F84" s="7"/>
      <c r="G84" s="7"/>
      <c r="H84" s="7"/>
      <c r="I84" s="11">
        <f>SUM(I81:I83)</f>
        <v>-482.8</v>
      </c>
      <c r="J84" s="11">
        <f t="shared" ref="J84:K84" si="0">SUM(J81:J83)</f>
        <v>0</v>
      </c>
      <c r="K84" s="11">
        <f t="shared" si="0"/>
        <v>0</v>
      </c>
      <c r="L84" s="35"/>
      <c r="M84" s="61"/>
      <c r="N84" s="80"/>
    </row>
    <row r="85" spans="1:14" ht="20.45" customHeight="1" x14ac:dyDescent="0.3">
      <c r="A85" s="49"/>
      <c r="B85" s="47"/>
      <c r="C85" s="42"/>
      <c r="D85" s="7"/>
      <c r="E85" s="7"/>
      <c r="F85" s="7"/>
      <c r="G85" s="7"/>
      <c r="H85" s="7"/>
      <c r="I85" s="11"/>
      <c r="J85" s="11"/>
      <c r="K85" s="11"/>
      <c r="L85" s="48"/>
      <c r="M85" s="47"/>
      <c r="N85" s="47"/>
    </row>
    <row r="86" spans="1:14" ht="18.75" x14ac:dyDescent="0.25">
      <c r="A86" s="62">
        <v>20</v>
      </c>
      <c r="B86" s="60" t="s">
        <v>175</v>
      </c>
      <c r="C86" s="42" t="s">
        <v>49</v>
      </c>
      <c r="D86" s="7" t="s">
        <v>48</v>
      </c>
      <c r="E86" s="7" t="s">
        <v>50</v>
      </c>
      <c r="F86" s="7" t="s">
        <v>51</v>
      </c>
      <c r="G86" s="7" t="s">
        <v>33</v>
      </c>
      <c r="H86" s="7" t="s">
        <v>33</v>
      </c>
      <c r="I86" s="8">
        <v>-39</v>
      </c>
      <c r="J86" s="8"/>
      <c r="K86" s="8"/>
      <c r="L86" s="48" t="s">
        <v>55</v>
      </c>
      <c r="M86" s="60" t="s">
        <v>285</v>
      </c>
      <c r="N86" s="60">
        <v>18</v>
      </c>
    </row>
    <row r="87" spans="1:14" ht="63" x14ac:dyDescent="0.25">
      <c r="A87" s="64"/>
      <c r="B87" s="67"/>
      <c r="C87" s="42" t="s">
        <v>95</v>
      </c>
      <c r="D87" s="7" t="s">
        <v>48</v>
      </c>
      <c r="E87" s="7" t="s">
        <v>121</v>
      </c>
      <c r="F87" s="7" t="s">
        <v>51</v>
      </c>
      <c r="G87" s="7" t="s">
        <v>31</v>
      </c>
      <c r="H87" s="7" t="s">
        <v>293</v>
      </c>
      <c r="I87" s="8">
        <v>39</v>
      </c>
      <c r="J87" s="8"/>
      <c r="K87" s="8"/>
      <c r="L87" s="48" t="s">
        <v>176</v>
      </c>
      <c r="M87" s="67"/>
      <c r="N87" s="67"/>
    </row>
    <row r="88" spans="1:14" ht="20.45" customHeight="1" x14ac:dyDescent="0.25">
      <c r="A88" s="63"/>
      <c r="B88" s="63"/>
      <c r="C88" s="40" t="s">
        <v>37</v>
      </c>
      <c r="D88" s="7"/>
      <c r="E88" s="7"/>
      <c r="F88" s="7"/>
      <c r="G88" s="7"/>
      <c r="H88" s="7"/>
      <c r="I88" s="11">
        <f>SUM(I86:I87)</f>
        <v>0</v>
      </c>
      <c r="J88" s="11">
        <f>SUM(J86:J87)</f>
        <v>0</v>
      </c>
      <c r="K88" s="11">
        <f>SUM(K86:K87)</f>
        <v>0</v>
      </c>
      <c r="L88" s="35"/>
      <c r="M88" s="63"/>
      <c r="N88" s="63"/>
    </row>
    <row r="89" spans="1:14" ht="20.45" customHeight="1" x14ac:dyDescent="0.25">
      <c r="A89" s="52"/>
      <c r="B89" s="47"/>
      <c r="C89" s="42"/>
      <c r="D89" s="7"/>
      <c r="E89" s="7"/>
      <c r="F89" s="7"/>
      <c r="G89" s="7"/>
      <c r="H89" s="7"/>
      <c r="I89" s="11"/>
      <c r="J89" s="11"/>
      <c r="K89" s="11"/>
      <c r="L89" s="48"/>
      <c r="M89" s="47"/>
      <c r="N89" s="47"/>
    </row>
    <row r="90" spans="1:14" ht="47.25" x14ac:dyDescent="0.25">
      <c r="A90" s="62">
        <v>21</v>
      </c>
      <c r="B90" s="60" t="s">
        <v>177</v>
      </c>
      <c r="C90" s="43" t="s">
        <v>63</v>
      </c>
      <c r="D90" s="7" t="s">
        <v>48</v>
      </c>
      <c r="E90" s="7" t="s">
        <v>53</v>
      </c>
      <c r="F90" s="7" t="s">
        <v>124</v>
      </c>
      <c r="G90" s="7" t="s">
        <v>31</v>
      </c>
      <c r="H90" s="7" t="s">
        <v>293</v>
      </c>
      <c r="I90" s="11">
        <v>232</v>
      </c>
      <c r="J90" s="11"/>
      <c r="K90" s="11"/>
      <c r="L90" s="48" t="s">
        <v>317</v>
      </c>
      <c r="M90" s="60" t="s">
        <v>301</v>
      </c>
      <c r="N90" s="60">
        <v>7</v>
      </c>
    </row>
    <row r="91" spans="1:14" ht="18.75" x14ac:dyDescent="0.25">
      <c r="A91" s="63"/>
      <c r="B91" s="61"/>
      <c r="C91" s="40" t="s">
        <v>37</v>
      </c>
      <c r="D91" s="7"/>
      <c r="E91" s="7"/>
      <c r="F91" s="7"/>
      <c r="G91" s="7"/>
      <c r="H91" s="7"/>
      <c r="I91" s="11">
        <f>SUM(I90:I90)</f>
        <v>232</v>
      </c>
      <c r="J91" s="11">
        <f>SUM(J90:J90)</f>
        <v>0</v>
      </c>
      <c r="K91" s="11">
        <f>SUM(K90:K90)</f>
        <v>0</v>
      </c>
      <c r="L91" s="35"/>
      <c r="M91" s="61"/>
      <c r="N91" s="61"/>
    </row>
    <row r="92" spans="1:14" ht="18.75" x14ac:dyDescent="0.25">
      <c r="A92" s="53"/>
      <c r="B92" s="45"/>
      <c r="C92" s="42"/>
      <c r="D92" s="7"/>
      <c r="E92" s="7"/>
      <c r="F92" s="7"/>
      <c r="G92" s="7"/>
      <c r="H92" s="7"/>
      <c r="I92" s="11"/>
      <c r="J92" s="11"/>
      <c r="K92" s="11"/>
      <c r="L92" s="35"/>
      <c r="M92" s="45"/>
      <c r="N92" s="45"/>
    </row>
    <row r="93" spans="1:14" ht="31.5" x14ac:dyDescent="0.25">
      <c r="A93" s="62">
        <v>22</v>
      </c>
      <c r="B93" s="60" t="s">
        <v>178</v>
      </c>
      <c r="C93" s="62" t="s">
        <v>63</v>
      </c>
      <c r="D93" s="7" t="s">
        <v>48</v>
      </c>
      <c r="E93" s="7" t="s">
        <v>53</v>
      </c>
      <c r="F93" s="7" t="s">
        <v>124</v>
      </c>
      <c r="G93" s="7" t="s">
        <v>31</v>
      </c>
      <c r="H93" s="7" t="s">
        <v>293</v>
      </c>
      <c r="I93" s="11">
        <v>-1618.2</v>
      </c>
      <c r="J93" s="11"/>
      <c r="K93" s="11"/>
      <c r="L93" s="48" t="s">
        <v>180</v>
      </c>
      <c r="M93" s="60" t="s">
        <v>335</v>
      </c>
      <c r="N93" s="60">
        <v>1</v>
      </c>
    </row>
    <row r="94" spans="1:14" ht="99.75" customHeight="1" x14ac:dyDescent="0.25">
      <c r="A94" s="64"/>
      <c r="B94" s="67"/>
      <c r="C94" s="63"/>
      <c r="D94" s="7" t="s">
        <v>48</v>
      </c>
      <c r="E94" s="7" t="s">
        <v>53</v>
      </c>
      <c r="F94" s="7" t="s">
        <v>79</v>
      </c>
      <c r="G94" s="7" t="s">
        <v>31</v>
      </c>
      <c r="H94" s="7"/>
      <c r="I94" s="11">
        <v>1618.2</v>
      </c>
      <c r="J94" s="11"/>
      <c r="K94" s="11"/>
      <c r="L94" s="48" t="s">
        <v>179</v>
      </c>
      <c r="M94" s="67"/>
      <c r="N94" s="67"/>
    </row>
    <row r="95" spans="1:14" ht="18.75" x14ac:dyDescent="0.25">
      <c r="A95" s="63"/>
      <c r="B95" s="61"/>
      <c r="C95" s="40" t="s">
        <v>37</v>
      </c>
      <c r="D95" s="7"/>
      <c r="E95" s="7"/>
      <c r="F95" s="7"/>
      <c r="G95" s="7"/>
      <c r="H95" s="7"/>
      <c r="I95" s="11">
        <f>SUM(I93:I94)</f>
        <v>0</v>
      </c>
      <c r="J95" s="11">
        <f>SUM(J93:J94)</f>
        <v>0</v>
      </c>
      <c r="K95" s="11">
        <f>SUM(K93:K94)</f>
        <v>0</v>
      </c>
      <c r="L95" s="35"/>
      <c r="M95" s="61"/>
      <c r="N95" s="61"/>
    </row>
    <row r="96" spans="1:14" ht="18.75" x14ac:dyDescent="0.25">
      <c r="A96" s="53"/>
      <c r="B96" s="45"/>
      <c r="C96" s="42"/>
      <c r="D96" s="7"/>
      <c r="E96" s="7"/>
      <c r="F96" s="7"/>
      <c r="G96" s="7"/>
      <c r="H96" s="7"/>
      <c r="I96" s="11"/>
      <c r="J96" s="11"/>
      <c r="K96" s="11"/>
      <c r="L96" s="35"/>
      <c r="M96" s="45"/>
      <c r="N96" s="45"/>
    </row>
    <row r="97" spans="1:14" ht="100.5" customHeight="1" x14ac:dyDescent="0.25">
      <c r="A97" s="62">
        <v>23</v>
      </c>
      <c r="B97" s="60" t="s">
        <v>181</v>
      </c>
      <c r="C97" s="43" t="s">
        <v>63</v>
      </c>
      <c r="D97" s="7" t="s">
        <v>48</v>
      </c>
      <c r="E97" s="7" t="s">
        <v>53</v>
      </c>
      <c r="F97" s="7" t="s">
        <v>79</v>
      </c>
      <c r="G97" s="7" t="s">
        <v>31</v>
      </c>
      <c r="H97" s="7" t="s">
        <v>293</v>
      </c>
      <c r="I97" s="11">
        <v>3976.7</v>
      </c>
      <c r="J97" s="11"/>
      <c r="K97" s="11"/>
      <c r="L97" s="48" t="s">
        <v>179</v>
      </c>
      <c r="M97" s="60" t="s">
        <v>302</v>
      </c>
      <c r="N97" s="60">
        <v>772</v>
      </c>
    </row>
    <row r="98" spans="1:14" ht="18.75" x14ac:dyDescent="0.25">
      <c r="A98" s="63"/>
      <c r="B98" s="61"/>
      <c r="C98" s="40" t="s">
        <v>37</v>
      </c>
      <c r="D98" s="7"/>
      <c r="E98" s="7"/>
      <c r="F98" s="7"/>
      <c r="G98" s="7"/>
      <c r="H98" s="7"/>
      <c r="I98" s="11">
        <f>SUM(I97:I97)</f>
        <v>3976.7</v>
      </c>
      <c r="J98" s="11">
        <f>SUM(J97:J97)</f>
        <v>0</v>
      </c>
      <c r="K98" s="11">
        <f>SUM(K97:K97)</f>
        <v>0</v>
      </c>
      <c r="L98" s="48"/>
      <c r="M98" s="61"/>
      <c r="N98" s="61"/>
    </row>
    <row r="99" spans="1:14" ht="18.75" x14ac:dyDescent="0.25">
      <c r="A99" s="53"/>
      <c r="B99" s="50"/>
      <c r="C99" s="40"/>
      <c r="D99" s="7"/>
      <c r="E99" s="7"/>
      <c r="F99" s="7"/>
      <c r="G99" s="7"/>
      <c r="H99" s="7"/>
      <c r="I99" s="11"/>
      <c r="J99" s="11"/>
      <c r="K99" s="11"/>
      <c r="L99" s="48"/>
      <c r="M99" s="50"/>
      <c r="N99" s="50"/>
    </row>
    <row r="100" spans="1:14" ht="110.25" x14ac:dyDescent="0.25">
      <c r="A100" s="62">
        <v>24</v>
      </c>
      <c r="B100" s="60" t="s">
        <v>182</v>
      </c>
      <c r="C100" s="62" t="s">
        <v>95</v>
      </c>
      <c r="D100" s="7" t="s">
        <v>48</v>
      </c>
      <c r="E100" s="7" t="s">
        <v>53</v>
      </c>
      <c r="F100" s="7" t="s">
        <v>126</v>
      </c>
      <c r="G100" s="7" t="s">
        <v>74</v>
      </c>
      <c r="H100" s="7" t="s">
        <v>303</v>
      </c>
      <c r="I100" s="11">
        <v>-237.9</v>
      </c>
      <c r="J100" s="11"/>
      <c r="K100" s="11"/>
      <c r="L100" s="48" t="s">
        <v>183</v>
      </c>
      <c r="M100" s="60" t="s">
        <v>334</v>
      </c>
      <c r="N100" s="60">
        <v>7</v>
      </c>
    </row>
    <row r="101" spans="1:14" ht="209.25" customHeight="1" x14ac:dyDescent="0.25">
      <c r="A101" s="64"/>
      <c r="B101" s="67"/>
      <c r="C101" s="63"/>
      <c r="D101" s="7" t="s">
        <v>48</v>
      </c>
      <c r="E101" s="7" t="s">
        <v>53</v>
      </c>
      <c r="F101" s="7" t="s">
        <v>127</v>
      </c>
      <c r="G101" s="7" t="s">
        <v>74</v>
      </c>
      <c r="H101" s="7" t="s">
        <v>303</v>
      </c>
      <c r="I101" s="11">
        <v>237.9</v>
      </c>
      <c r="J101" s="11"/>
      <c r="K101" s="11"/>
      <c r="L101" s="48" t="s">
        <v>184</v>
      </c>
      <c r="M101" s="67"/>
      <c r="N101" s="67"/>
    </row>
    <row r="102" spans="1:14" ht="18.75" x14ac:dyDescent="0.25">
      <c r="A102" s="63"/>
      <c r="B102" s="61"/>
      <c r="C102" s="40" t="s">
        <v>37</v>
      </c>
      <c r="D102" s="7"/>
      <c r="E102" s="7"/>
      <c r="F102" s="7"/>
      <c r="G102" s="7"/>
      <c r="H102" s="7"/>
      <c r="I102" s="11">
        <f>SUM(I100:I101)</f>
        <v>0</v>
      </c>
      <c r="J102" s="11">
        <f>SUM(J100:J101)</f>
        <v>0</v>
      </c>
      <c r="K102" s="11">
        <f>SUM(K100:K101)</f>
        <v>0</v>
      </c>
      <c r="L102" s="35"/>
      <c r="M102" s="61"/>
      <c r="N102" s="61"/>
    </row>
    <row r="103" spans="1:14" ht="18.75" x14ac:dyDescent="0.3">
      <c r="A103" s="22"/>
      <c r="B103" s="45"/>
      <c r="C103" s="42"/>
      <c r="D103" s="7"/>
      <c r="E103" s="7"/>
      <c r="F103" s="7"/>
      <c r="G103" s="7"/>
      <c r="H103" s="7"/>
      <c r="I103" s="11"/>
      <c r="J103" s="11"/>
      <c r="K103" s="11"/>
      <c r="L103" s="35"/>
      <c r="M103" s="45"/>
      <c r="N103" s="45"/>
    </row>
    <row r="104" spans="1:14" ht="63" x14ac:dyDescent="0.25">
      <c r="A104" s="62">
        <v>25</v>
      </c>
      <c r="B104" s="60" t="s">
        <v>185</v>
      </c>
      <c r="C104" s="43" t="s">
        <v>56</v>
      </c>
      <c r="D104" s="7" t="s">
        <v>48</v>
      </c>
      <c r="E104" s="7" t="s">
        <v>53</v>
      </c>
      <c r="F104" s="7" t="s">
        <v>84</v>
      </c>
      <c r="G104" s="7" t="s">
        <v>31</v>
      </c>
      <c r="H104" s="7" t="s">
        <v>299</v>
      </c>
      <c r="I104" s="11">
        <v>989.2</v>
      </c>
      <c r="J104" s="11"/>
      <c r="K104" s="11"/>
      <c r="L104" s="48" t="s">
        <v>318</v>
      </c>
      <c r="M104" s="60" t="s">
        <v>333</v>
      </c>
      <c r="N104" s="60">
        <v>77</v>
      </c>
    </row>
    <row r="105" spans="1:14" ht="18.75" x14ac:dyDescent="0.25">
      <c r="A105" s="63"/>
      <c r="B105" s="61"/>
      <c r="C105" s="40" t="s">
        <v>37</v>
      </c>
      <c r="D105" s="7"/>
      <c r="E105" s="7"/>
      <c r="F105" s="7"/>
      <c r="G105" s="7"/>
      <c r="H105" s="7"/>
      <c r="I105" s="11">
        <f>SUM(I104:I104)</f>
        <v>989.2</v>
      </c>
      <c r="J105" s="11">
        <f>SUM(J104:J104)</f>
        <v>0</v>
      </c>
      <c r="K105" s="11">
        <f>SUM(K104:K104)</f>
        <v>0</v>
      </c>
      <c r="L105" s="48"/>
      <c r="M105" s="61"/>
      <c r="N105" s="61"/>
    </row>
    <row r="106" spans="1:14" ht="18.75" x14ac:dyDescent="0.3">
      <c r="A106" s="22"/>
      <c r="B106" s="50"/>
      <c r="C106" s="40"/>
      <c r="D106" s="7"/>
      <c r="E106" s="7"/>
      <c r="F106" s="7"/>
      <c r="G106" s="7"/>
      <c r="H106" s="7"/>
      <c r="I106" s="11"/>
      <c r="J106" s="11"/>
      <c r="K106" s="11"/>
      <c r="L106" s="48"/>
      <c r="M106" s="50"/>
      <c r="N106" s="50"/>
    </row>
    <row r="107" spans="1:14" ht="157.5" x14ac:dyDescent="0.25">
      <c r="A107" s="62">
        <v>26</v>
      </c>
      <c r="B107" s="60" t="s">
        <v>186</v>
      </c>
      <c r="C107" s="43" t="s">
        <v>76</v>
      </c>
      <c r="D107" s="7" t="s">
        <v>48</v>
      </c>
      <c r="E107" s="7" t="s">
        <v>57</v>
      </c>
      <c r="F107" s="7" t="s">
        <v>125</v>
      </c>
      <c r="G107" s="7" t="s">
        <v>31</v>
      </c>
      <c r="H107" s="7" t="s">
        <v>293</v>
      </c>
      <c r="I107" s="11">
        <v>582</v>
      </c>
      <c r="J107" s="11"/>
      <c r="K107" s="11"/>
      <c r="L107" s="48" t="s">
        <v>319</v>
      </c>
      <c r="M107" s="60" t="s">
        <v>279</v>
      </c>
      <c r="N107" s="60">
        <v>4</v>
      </c>
    </row>
    <row r="108" spans="1:14" ht="18.75" x14ac:dyDescent="0.25">
      <c r="A108" s="63"/>
      <c r="B108" s="61"/>
      <c r="C108" s="40" t="s">
        <v>37</v>
      </c>
      <c r="D108" s="7"/>
      <c r="E108" s="7"/>
      <c r="F108" s="7"/>
      <c r="G108" s="7"/>
      <c r="H108" s="7"/>
      <c r="I108" s="11">
        <f>SUM(I107:I107)</f>
        <v>582</v>
      </c>
      <c r="J108" s="11">
        <f>SUM(J107:J107)</f>
        <v>0</v>
      </c>
      <c r="K108" s="11">
        <f>SUM(K107:K107)</f>
        <v>0</v>
      </c>
      <c r="L108" s="48"/>
      <c r="M108" s="61"/>
      <c r="N108" s="61"/>
    </row>
    <row r="109" spans="1:14" ht="18.75" x14ac:dyDescent="0.25">
      <c r="A109" s="53"/>
      <c r="B109" s="50"/>
      <c r="C109" s="40"/>
      <c r="D109" s="7"/>
      <c r="E109" s="7"/>
      <c r="F109" s="7"/>
      <c r="G109" s="7"/>
      <c r="H109" s="7"/>
      <c r="I109" s="11"/>
      <c r="J109" s="11"/>
      <c r="K109" s="11"/>
      <c r="L109" s="48"/>
      <c r="M109" s="50"/>
      <c r="N109" s="50"/>
    </row>
    <row r="110" spans="1:14" ht="168.75" customHeight="1" x14ac:dyDescent="0.25">
      <c r="A110" s="62">
        <v>27</v>
      </c>
      <c r="B110" s="60" t="s">
        <v>187</v>
      </c>
      <c r="C110" s="43" t="s">
        <v>76</v>
      </c>
      <c r="D110" s="7" t="s">
        <v>48</v>
      </c>
      <c r="E110" s="7" t="s">
        <v>57</v>
      </c>
      <c r="F110" s="7" t="s">
        <v>125</v>
      </c>
      <c r="G110" s="7" t="s">
        <v>31</v>
      </c>
      <c r="H110" s="7" t="s">
        <v>293</v>
      </c>
      <c r="I110" s="11">
        <v>120</v>
      </c>
      <c r="J110" s="11"/>
      <c r="K110" s="11"/>
      <c r="L110" s="48" t="s">
        <v>339</v>
      </c>
      <c r="M110" s="60" t="s">
        <v>278</v>
      </c>
      <c r="N110" s="60">
        <v>6</v>
      </c>
    </row>
    <row r="111" spans="1:14" ht="18.75" x14ac:dyDescent="0.25">
      <c r="A111" s="63"/>
      <c r="B111" s="61"/>
      <c r="C111" s="40" t="s">
        <v>37</v>
      </c>
      <c r="D111" s="7"/>
      <c r="E111" s="7"/>
      <c r="F111" s="7"/>
      <c r="G111" s="7"/>
      <c r="H111" s="7"/>
      <c r="I111" s="11">
        <f>SUM(I110:I110)</f>
        <v>120</v>
      </c>
      <c r="J111" s="11">
        <f>SUM(J110:J110)</f>
        <v>0</v>
      </c>
      <c r="K111" s="11">
        <f>SUM(K110:K110)</f>
        <v>0</v>
      </c>
      <c r="L111" s="48"/>
      <c r="M111" s="61"/>
      <c r="N111" s="61"/>
    </row>
    <row r="112" spans="1:14" ht="18.75" x14ac:dyDescent="0.25">
      <c r="A112" s="53"/>
      <c r="B112" s="50"/>
      <c r="C112" s="40"/>
      <c r="D112" s="7"/>
      <c r="E112" s="7"/>
      <c r="F112" s="7"/>
      <c r="G112" s="7"/>
      <c r="H112" s="7"/>
      <c r="I112" s="11"/>
      <c r="J112" s="11"/>
      <c r="K112" s="11"/>
      <c r="L112" s="48"/>
      <c r="M112" s="50"/>
      <c r="N112" s="50"/>
    </row>
    <row r="113" spans="1:14" ht="110.25" x14ac:dyDescent="0.25">
      <c r="A113" s="62">
        <v>28</v>
      </c>
      <c r="B113" s="60" t="s">
        <v>188</v>
      </c>
      <c r="C113" s="43" t="s">
        <v>56</v>
      </c>
      <c r="D113" s="7" t="s">
        <v>48</v>
      </c>
      <c r="E113" s="7" t="s">
        <v>57</v>
      </c>
      <c r="F113" s="7" t="s">
        <v>125</v>
      </c>
      <c r="G113" s="7" t="s">
        <v>31</v>
      </c>
      <c r="H113" s="7" t="s">
        <v>293</v>
      </c>
      <c r="I113" s="11">
        <v>599</v>
      </c>
      <c r="J113" s="11"/>
      <c r="K113" s="11"/>
      <c r="L113" s="48" t="s">
        <v>320</v>
      </c>
      <c r="M113" s="60" t="s">
        <v>277</v>
      </c>
      <c r="N113" s="78">
        <v>10</v>
      </c>
    </row>
    <row r="114" spans="1:14" ht="18.75" x14ac:dyDescent="0.25">
      <c r="A114" s="63"/>
      <c r="B114" s="61"/>
      <c r="C114" s="40" t="s">
        <v>37</v>
      </c>
      <c r="D114" s="7"/>
      <c r="E114" s="7"/>
      <c r="F114" s="7"/>
      <c r="G114" s="7"/>
      <c r="H114" s="7"/>
      <c r="I114" s="11">
        <f>SUM(I113:I113)</f>
        <v>599</v>
      </c>
      <c r="J114" s="11">
        <f>SUM(J113:J113)</f>
        <v>0</v>
      </c>
      <c r="K114" s="11">
        <f>SUM(K113:K113)</f>
        <v>0</v>
      </c>
      <c r="L114" s="48"/>
      <c r="M114" s="61"/>
      <c r="N114" s="80"/>
    </row>
    <row r="115" spans="1:14" ht="18.75" x14ac:dyDescent="0.25">
      <c r="A115" s="53"/>
      <c r="B115" s="50"/>
      <c r="C115" s="40"/>
      <c r="D115" s="7"/>
      <c r="E115" s="7"/>
      <c r="F115" s="7"/>
      <c r="G115" s="7"/>
      <c r="H115" s="7"/>
      <c r="I115" s="11"/>
      <c r="J115" s="11"/>
      <c r="K115" s="11"/>
      <c r="L115" s="48"/>
      <c r="M115" s="50"/>
      <c r="N115" s="50"/>
    </row>
    <row r="116" spans="1:14" ht="110.25" x14ac:dyDescent="0.25">
      <c r="A116" s="62">
        <v>29</v>
      </c>
      <c r="B116" s="60" t="s">
        <v>189</v>
      </c>
      <c r="C116" s="43" t="s">
        <v>56</v>
      </c>
      <c r="D116" s="7" t="s">
        <v>48</v>
      </c>
      <c r="E116" s="7" t="s">
        <v>57</v>
      </c>
      <c r="F116" s="7" t="s">
        <v>125</v>
      </c>
      <c r="G116" s="7" t="s">
        <v>31</v>
      </c>
      <c r="H116" s="7" t="s">
        <v>293</v>
      </c>
      <c r="I116" s="11">
        <v>100</v>
      </c>
      <c r="J116" s="11"/>
      <c r="K116" s="11"/>
      <c r="L116" s="57" t="s">
        <v>190</v>
      </c>
      <c r="M116" s="60" t="s">
        <v>273</v>
      </c>
      <c r="N116" s="60">
        <v>45</v>
      </c>
    </row>
    <row r="117" spans="1:14" ht="18.75" x14ac:dyDescent="0.25">
      <c r="A117" s="63"/>
      <c r="B117" s="61"/>
      <c r="C117" s="40" t="s">
        <v>37</v>
      </c>
      <c r="D117" s="7"/>
      <c r="E117" s="7"/>
      <c r="F117" s="7"/>
      <c r="G117" s="7"/>
      <c r="H117" s="7"/>
      <c r="I117" s="11">
        <f>SUM(I116:I116)</f>
        <v>100</v>
      </c>
      <c r="J117" s="11">
        <f>SUM(J116:J116)</f>
        <v>0</v>
      </c>
      <c r="K117" s="11">
        <f>SUM(K116:K116)</f>
        <v>0</v>
      </c>
      <c r="L117" s="48"/>
      <c r="M117" s="61"/>
      <c r="N117" s="61"/>
    </row>
    <row r="118" spans="1:14" ht="18.75" x14ac:dyDescent="0.25">
      <c r="A118" s="53"/>
      <c r="B118" s="50"/>
      <c r="C118" s="40"/>
      <c r="D118" s="7"/>
      <c r="E118" s="7"/>
      <c r="F118" s="7"/>
      <c r="G118" s="7"/>
      <c r="H118" s="7"/>
      <c r="I118" s="11"/>
      <c r="J118" s="11"/>
      <c r="K118" s="11"/>
      <c r="L118" s="48"/>
      <c r="M118" s="50"/>
      <c r="N118" s="50"/>
    </row>
    <row r="119" spans="1:14" ht="115.5" customHeight="1" x14ac:dyDescent="0.25">
      <c r="A119" s="62">
        <v>30</v>
      </c>
      <c r="B119" s="65" t="s">
        <v>192</v>
      </c>
      <c r="C119" s="42" t="s">
        <v>76</v>
      </c>
      <c r="D119" s="7" t="s">
        <v>48</v>
      </c>
      <c r="E119" s="7" t="s">
        <v>57</v>
      </c>
      <c r="F119" s="7" t="s">
        <v>104</v>
      </c>
      <c r="G119" s="7" t="s">
        <v>74</v>
      </c>
      <c r="H119" s="7" t="s">
        <v>300</v>
      </c>
      <c r="I119" s="11">
        <v>1962.7</v>
      </c>
      <c r="J119" s="11">
        <v>11761.1</v>
      </c>
      <c r="K119" s="11"/>
      <c r="L119" s="35" t="s">
        <v>191</v>
      </c>
      <c r="M119" s="65" t="s">
        <v>272</v>
      </c>
      <c r="N119" s="65">
        <v>101</v>
      </c>
    </row>
    <row r="120" spans="1:14" ht="18.75" x14ac:dyDescent="0.25">
      <c r="A120" s="63"/>
      <c r="B120" s="66"/>
      <c r="C120" s="40" t="s">
        <v>37</v>
      </c>
      <c r="D120" s="7"/>
      <c r="E120" s="7"/>
      <c r="F120" s="7"/>
      <c r="G120" s="7"/>
      <c r="H120" s="7"/>
      <c r="I120" s="11">
        <f>SUM(I119:I119)</f>
        <v>1962.7</v>
      </c>
      <c r="J120" s="11">
        <f>SUM(J119:J119)</f>
        <v>11761.1</v>
      </c>
      <c r="K120" s="11">
        <f>SUM(K119:K119)</f>
        <v>0</v>
      </c>
      <c r="L120" s="35"/>
      <c r="M120" s="66"/>
      <c r="N120" s="66"/>
    </row>
    <row r="121" spans="1:14" ht="18.75" x14ac:dyDescent="0.25">
      <c r="A121" s="53"/>
      <c r="B121" s="41"/>
      <c r="C121" s="40"/>
      <c r="D121" s="7"/>
      <c r="E121" s="7"/>
      <c r="F121" s="7"/>
      <c r="G121" s="7"/>
      <c r="H121" s="7"/>
      <c r="I121" s="11"/>
      <c r="J121" s="11"/>
      <c r="K121" s="11"/>
      <c r="L121" s="35"/>
      <c r="M121" s="41"/>
      <c r="N121" s="41"/>
    </row>
    <row r="122" spans="1:14" ht="99" customHeight="1" x14ac:dyDescent="0.25">
      <c r="A122" s="62">
        <v>31</v>
      </c>
      <c r="B122" s="60" t="s">
        <v>193</v>
      </c>
      <c r="C122" s="60" t="s">
        <v>76</v>
      </c>
      <c r="D122" s="7" t="s">
        <v>48</v>
      </c>
      <c r="E122" s="7" t="s">
        <v>57</v>
      </c>
      <c r="F122" s="7" t="s">
        <v>125</v>
      </c>
      <c r="G122" s="7" t="s">
        <v>31</v>
      </c>
      <c r="H122" s="7" t="s">
        <v>293</v>
      </c>
      <c r="I122" s="8">
        <v>-14964.8</v>
      </c>
      <c r="J122" s="8"/>
      <c r="K122" s="8"/>
      <c r="L122" s="58" t="s">
        <v>194</v>
      </c>
      <c r="M122" s="60" t="s">
        <v>271</v>
      </c>
      <c r="N122" s="60">
        <v>3</v>
      </c>
    </row>
    <row r="123" spans="1:14" ht="18.75" x14ac:dyDescent="0.25">
      <c r="A123" s="64"/>
      <c r="B123" s="67"/>
      <c r="C123" s="61"/>
      <c r="D123" s="7" t="s">
        <v>48</v>
      </c>
      <c r="E123" s="7" t="s">
        <v>57</v>
      </c>
      <c r="F123" s="7" t="s">
        <v>125</v>
      </c>
      <c r="G123" s="7" t="s">
        <v>74</v>
      </c>
      <c r="H123" s="7" t="s">
        <v>300</v>
      </c>
      <c r="I123" s="8">
        <v>14964.8</v>
      </c>
      <c r="J123" s="8"/>
      <c r="K123" s="8"/>
      <c r="L123" s="59"/>
      <c r="M123" s="67"/>
      <c r="N123" s="67"/>
    </row>
    <row r="124" spans="1:14" ht="20.45" customHeight="1" x14ac:dyDescent="0.25">
      <c r="A124" s="63"/>
      <c r="B124" s="63"/>
      <c r="C124" s="40" t="s">
        <v>37</v>
      </c>
      <c r="D124" s="7"/>
      <c r="E124" s="7"/>
      <c r="F124" s="7"/>
      <c r="G124" s="7"/>
      <c r="H124" s="7"/>
      <c r="I124" s="11">
        <f>SUM(I122:I123)</f>
        <v>0</v>
      </c>
      <c r="J124" s="11">
        <f>SUM(J122:J123)</f>
        <v>0</v>
      </c>
      <c r="K124" s="11">
        <f>SUM(K122:K123)</f>
        <v>0</v>
      </c>
      <c r="L124" s="35"/>
      <c r="M124" s="63"/>
      <c r="N124" s="63"/>
    </row>
    <row r="125" spans="1:14" ht="20.45" customHeight="1" x14ac:dyDescent="0.25">
      <c r="A125" s="47"/>
      <c r="B125" s="47"/>
      <c r="C125" s="42"/>
      <c r="D125" s="7"/>
      <c r="E125" s="7"/>
      <c r="F125" s="7"/>
      <c r="G125" s="7"/>
      <c r="H125" s="7"/>
      <c r="I125" s="11"/>
      <c r="J125" s="11"/>
      <c r="K125" s="11"/>
      <c r="L125" s="48"/>
      <c r="M125" s="47"/>
      <c r="N125" s="47"/>
    </row>
    <row r="126" spans="1:14" ht="18.75" x14ac:dyDescent="0.25">
      <c r="A126" s="62">
        <v>32</v>
      </c>
      <c r="B126" s="60" t="s">
        <v>197</v>
      </c>
      <c r="C126" s="42" t="s">
        <v>49</v>
      </c>
      <c r="D126" s="7" t="s">
        <v>48</v>
      </c>
      <c r="E126" s="7" t="s">
        <v>50</v>
      </c>
      <c r="F126" s="7" t="s">
        <v>51</v>
      </c>
      <c r="G126" s="7" t="s">
        <v>33</v>
      </c>
      <c r="H126" s="7" t="s">
        <v>33</v>
      </c>
      <c r="I126" s="8">
        <v>-100</v>
      </c>
      <c r="J126" s="8"/>
      <c r="K126" s="8"/>
      <c r="L126" s="48" t="s">
        <v>55</v>
      </c>
      <c r="M126" s="60" t="s">
        <v>270</v>
      </c>
      <c r="N126" s="60">
        <v>9</v>
      </c>
    </row>
    <row r="127" spans="1:14" ht="99.75" customHeight="1" x14ac:dyDescent="0.25">
      <c r="A127" s="64"/>
      <c r="B127" s="67"/>
      <c r="C127" s="42" t="s">
        <v>56</v>
      </c>
      <c r="D127" s="7" t="s">
        <v>48</v>
      </c>
      <c r="E127" s="7" t="s">
        <v>57</v>
      </c>
      <c r="F127" s="7" t="s">
        <v>51</v>
      </c>
      <c r="G127" s="7" t="s">
        <v>31</v>
      </c>
      <c r="H127" s="7" t="s">
        <v>299</v>
      </c>
      <c r="I127" s="8">
        <v>100</v>
      </c>
      <c r="J127" s="8"/>
      <c r="K127" s="8"/>
      <c r="L127" s="48" t="s">
        <v>195</v>
      </c>
      <c r="M127" s="67"/>
      <c r="N127" s="67"/>
    </row>
    <row r="128" spans="1:14" ht="20.45" customHeight="1" x14ac:dyDescent="0.25">
      <c r="A128" s="63"/>
      <c r="B128" s="63"/>
      <c r="C128" s="40" t="s">
        <v>37</v>
      </c>
      <c r="D128" s="7"/>
      <c r="E128" s="7"/>
      <c r="F128" s="7"/>
      <c r="G128" s="7"/>
      <c r="H128" s="7"/>
      <c r="I128" s="11">
        <f>SUM(I126:I127)</f>
        <v>0</v>
      </c>
      <c r="J128" s="11">
        <f>SUM(J126:J127)</f>
        <v>0</v>
      </c>
      <c r="K128" s="11">
        <f>SUM(K126:K127)</f>
        <v>0</v>
      </c>
      <c r="L128" s="35"/>
      <c r="M128" s="63"/>
      <c r="N128" s="63"/>
    </row>
    <row r="129" spans="1:14" ht="20.45" customHeight="1" x14ac:dyDescent="0.25">
      <c r="A129" s="47"/>
      <c r="B129" s="47"/>
      <c r="C129" s="42"/>
      <c r="D129" s="7"/>
      <c r="E129" s="7"/>
      <c r="F129" s="7"/>
      <c r="G129" s="7"/>
      <c r="H129" s="7"/>
      <c r="I129" s="11"/>
      <c r="J129" s="11"/>
      <c r="K129" s="11"/>
      <c r="L129" s="48"/>
      <c r="M129" s="47"/>
      <c r="N129" s="47"/>
    </row>
    <row r="130" spans="1:14" ht="110.25" x14ac:dyDescent="0.25">
      <c r="A130" s="62">
        <v>33</v>
      </c>
      <c r="B130" s="60" t="s">
        <v>196</v>
      </c>
      <c r="C130" s="60" t="s">
        <v>76</v>
      </c>
      <c r="D130" s="7" t="s">
        <v>48</v>
      </c>
      <c r="E130" s="7" t="s">
        <v>57</v>
      </c>
      <c r="F130" s="7" t="s">
        <v>125</v>
      </c>
      <c r="G130" s="7" t="s">
        <v>31</v>
      </c>
      <c r="H130" s="7" t="s">
        <v>293</v>
      </c>
      <c r="I130" s="8">
        <v>100</v>
      </c>
      <c r="J130" s="8">
        <v>359.8</v>
      </c>
      <c r="K130" s="8"/>
      <c r="L130" s="48" t="s">
        <v>321</v>
      </c>
      <c r="M130" s="60" t="s">
        <v>269</v>
      </c>
      <c r="N130" s="60">
        <v>4</v>
      </c>
    </row>
    <row r="131" spans="1:14" ht="110.25" x14ac:dyDescent="0.25">
      <c r="A131" s="64"/>
      <c r="B131" s="67"/>
      <c r="C131" s="61"/>
      <c r="D131" s="7" t="s">
        <v>48</v>
      </c>
      <c r="E131" s="7" t="s">
        <v>57</v>
      </c>
      <c r="F131" s="7" t="s">
        <v>125</v>
      </c>
      <c r="G131" s="7" t="s">
        <v>31</v>
      </c>
      <c r="H131" s="7" t="s">
        <v>293</v>
      </c>
      <c r="I131" s="8">
        <v>30.7</v>
      </c>
      <c r="J131" s="8"/>
      <c r="K131" s="8"/>
      <c r="L131" s="48" t="s">
        <v>322</v>
      </c>
      <c r="M131" s="67"/>
      <c r="N131" s="67"/>
    </row>
    <row r="132" spans="1:14" ht="20.45" customHeight="1" x14ac:dyDescent="0.25">
      <c r="A132" s="63"/>
      <c r="B132" s="63"/>
      <c r="C132" s="40" t="s">
        <v>37</v>
      </c>
      <c r="D132" s="7"/>
      <c r="E132" s="7"/>
      <c r="F132" s="7"/>
      <c r="G132" s="7"/>
      <c r="H132" s="7"/>
      <c r="I132" s="11">
        <f>SUM(I130:I131)</f>
        <v>130.69999999999999</v>
      </c>
      <c r="J132" s="11">
        <f>SUM(J130:J131)</f>
        <v>359.8</v>
      </c>
      <c r="K132" s="11">
        <f>SUM(K130:K131)</f>
        <v>0</v>
      </c>
      <c r="L132" s="35"/>
      <c r="M132" s="63"/>
      <c r="N132" s="63"/>
    </row>
    <row r="133" spans="1:14" ht="20.45" customHeight="1" x14ac:dyDescent="0.25">
      <c r="A133" s="47"/>
      <c r="B133" s="47"/>
      <c r="C133" s="42"/>
      <c r="D133" s="7"/>
      <c r="E133" s="7"/>
      <c r="F133" s="7"/>
      <c r="G133" s="7"/>
      <c r="H133" s="7"/>
      <c r="I133" s="11"/>
      <c r="J133" s="11"/>
      <c r="K133" s="11"/>
      <c r="L133" s="48"/>
      <c r="M133" s="47"/>
      <c r="N133" s="47"/>
    </row>
    <row r="134" spans="1:14" ht="63" x14ac:dyDescent="0.25">
      <c r="A134" s="62">
        <v>34</v>
      </c>
      <c r="B134" s="60" t="s">
        <v>198</v>
      </c>
      <c r="C134" s="60" t="s">
        <v>56</v>
      </c>
      <c r="D134" s="7" t="s">
        <v>48</v>
      </c>
      <c r="E134" s="7" t="s">
        <v>81</v>
      </c>
      <c r="F134" s="7" t="s">
        <v>82</v>
      </c>
      <c r="G134" s="7" t="s">
        <v>31</v>
      </c>
      <c r="H134" s="7" t="s">
        <v>293</v>
      </c>
      <c r="I134" s="8">
        <v>-5131.5</v>
      </c>
      <c r="J134" s="8"/>
      <c r="K134" s="8"/>
      <c r="L134" s="48" t="s">
        <v>323</v>
      </c>
      <c r="M134" s="60" t="s">
        <v>276</v>
      </c>
      <c r="N134" s="60">
        <v>2</v>
      </c>
    </row>
    <row r="135" spans="1:14" ht="47.25" x14ac:dyDescent="0.25">
      <c r="A135" s="64"/>
      <c r="B135" s="67"/>
      <c r="C135" s="61"/>
      <c r="D135" s="7" t="s">
        <v>48</v>
      </c>
      <c r="E135" s="7" t="s">
        <v>80</v>
      </c>
      <c r="F135" s="7" t="s">
        <v>85</v>
      </c>
      <c r="G135" s="7" t="s">
        <v>31</v>
      </c>
      <c r="H135" s="7" t="s">
        <v>293</v>
      </c>
      <c r="I135" s="8">
        <v>5131.5</v>
      </c>
      <c r="J135" s="8"/>
      <c r="K135" s="8"/>
      <c r="L135" s="48" t="s">
        <v>324</v>
      </c>
      <c r="M135" s="67"/>
      <c r="N135" s="67"/>
    </row>
    <row r="136" spans="1:14" ht="20.45" customHeight="1" x14ac:dyDescent="0.25">
      <c r="A136" s="63"/>
      <c r="B136" s="63"/>
      <c r="C136" s="40" t="s">
        <v>37</v>
      </c>
      <c r="D136" s="7"/>
      <c r="E136" s="7"/>
      <c r="F136" s="7"/>
      <c r="G136" s="7"/>
      <c r="H136" s="7"/>
      <c r="I136" s="11">
        <f>SUM(I134:I135)</f>
        <v>0</v>
      </c>
      <c r="J136" s="11">
        <f>SUM(J134:J135)</f>
        <v>0</v>
      </c>
      <c r="K136" s="11">
        <f>SUM(K134:K135)</f>
        <v>0</v>
      </c>
      <c r="L136" s="35"/>
      <c r="M136" s="63"/>
      <c r="N136" s="63"/>
    </row>
    <row r="137" spans="1:14" ht="20.45" customHeight="1" x14ac:dyDescent="0.25">
      <c r="A137" s="47"/>
      <c r="B137" s="47"/>
      <c r="C137" s="42"/>
      <c r="D137" s="7"/>
      <c r="E137" s="7"/>
      <c r="F137" s="7"/>
      <c r="G137" s="7"/>
      <c r="H137" s="7"/>
      <c r="I137" s="11"/>
      <c r="J137" s="11"/>
      <c r="K137" s="11"/>
      <c r="L137" s="48"/>
      <c r="M137" s="47"/>
      <c r="N137" s="47"/>
    </row>
    <row r="138" spans="1:14" ht="63" x14ac:dyDescent="0.25">
      <c r="A138" s="62">
        <v>35</v>
      </c>
      <c r="B138" s="60" t="s">
        <v>200</v>
      </c>
      <c r="C138" s="40" t="s">
        <v>56</v>
      </c>
      <c r="D138" s="7" t="s">
        <v>48</v>
      </c>
      <c r="E138" s="7" t="s">
        <v>81</v>
      </c>
      <c r="F138" s="7" t="s">
        <v>83</v>
      </c>
      <c r="G138" s="7" t="s">
        <v>31</v>
      </c>
      <c r="H138" s="7" t="s">
        <v>293</v>
      </c>
      <c r="I138" s="11">
        <v>140.5</v>
      </c>
      <c r="J138" s="11">
        <v>35.200000000000003</v>
      </c>
      <c r="K138" s="11"/>
      <c r="L138" s="35" t="s">
        <v>199</v>
      </c>
      <c r="M138" s="60" t="s">
        <v>268</v>
      </c>
      <c r="N138" s="60">
        <v>3</v>
      </c>
    </row>
    <row r="139" spans="1:14" ht="18.75" x14ac:dyDescent="0.25">
      <c r="A139" s="63"/>
      <c r="B139" s="61"/>
      <c r="C139" s="40" t="s">
        <v>37</v>
      </c>
      <c r="D139" s="7"/>
      <c r="E139" s="7"/>
      <c r="F139" s="7"/>
      <c r="G139" s="7"/>
      <c r="H139" s="7"/>
      <c r="I139" s="11">
        <f>SUM(I138:I138)</f>
        <v>140.5</v>
      </c>
      <c r="J139" s="11">
        <f>SUM(J138:J138)</f>
        <v>35.200000000000003</v>
      </c>
      <c r="K139" s="11">
        <f>SUM(K138:K138)</f>
        <v>0</v>
      </c>
      <c r="L139" s="35"/>
      <c r="M139" s="61"/>
      <c r="N139" s="61"/>
    </row>
    <row r="140" spans="1:14" ht="18.75" x14ac:dyDescent="0.25">
      <c r="A140" s="53"/>
      <c r="B140" s="41"/>
      <c r="C140" s="40"/>
      <c r="D140" s="7"/>
      <c r="E140" s="7"/>
      <c r="F140" s="7"/>
      <c r="G140" s="7"/>
      <c r="H140" s="7"/>
      <c r="I140" s="11"/>
      <c r="J140" s="11"/>
      <c r="K140" s="11"/>
      <c r="L140" s="35"/>
      <c r="M140" s="41"/>
      <c r="N140" s="41"/>
    </row>
    <row r="141" spans="1:14" ht="18.75" x14ac:dyDescent="0.25">
      <c r="A141" s="62">
        <v>36</v>
      </c>
      <c r="B141" s="60" t="s">
        <v>201</v>
      </c>
      <c r="C141" s="43" t="s">
        <v>56</v>
      </c>
      <c r="D141" s="7" t="s">
        <v>48</v>
      </c>
      <c r="E141" s="7" t="s">
        <v>61</v>
      </c>
      <c r="F141" s="7" t="s">
        <v>59</v>
      </c>
      <c r="G141" s="7" t="s">
        <v>64</v>
      </c>
      <c r="H141" s="7" t="s">
        <v>295</v>
      </c>
      <c r="I141" s="11">
        <v>408.2</v>
      </c>
      <c r="J141" s="11"/>
      <c r="K141" s="11"/>
      <c r="L141" s="48" t="s">
        <v>60</v>
      </c>
      <c r="M141" s="60" t="s">
        <v>282</v>
      </c>
      <c r="N141" s="60">
        <v>19</v>
      </c>
    </row>
    <row r="142" spans="1:14" ht="18.75" x14ac:dyDescent="0.25">
      <c r="A142" s="63"/>
      <c r="B142" s="61"/>
      <c r="C142" s="40" t="s">
        <v>37</v>
      </c>
      <c r="D142" s="7"/>
      <c r="E142" s="7"/>
      <c r="F142" s="7"/>
      <c r="G142" s="7"/>
      <c r="H142" s="7"/>
      <c r="I142" s="11">
        <f>SUM(I141:I141)</f>
        <v>408.2</v>
      </c>
      <c r="J142" s="11">
        <f>SUM(J141:J141)</f>
        <v>0</v>
      </c>
      <c r="K142" s="11">
        <f>SUM(K141:K141)</f>
        <v>0</v>
      </c>
      <c r="L142" s="35"/>
      <c r="M142" s="61"/>
      <c r="N142" s="61"/>
    </row>
    <row r="143" spans="1:14" ht="18.75" x14ac:dyDescent="0.25">
      <c r="A143" s="53"/>
      <c r="B143" s="45"/>
      <c r="C143" s="42"/>
      <c r="D143" s="7"/>
      <c r="E143" s="7"/>
      <c r="F143" s="7"/>
      <c r="G143" s="7"/>
      <c r="H143" s="7"/>
      <c r="I143" s="11"/>
      <c r="J143" s="11"/>
      <c r="K143" s="11"/>
      <c r="L143" s="35"/>
      <c r="M143" s="45"/>
      <c r="N143" s="45"/>
    </row>
    <row r="144" spans="1:14" ht="18.75" x14ac:dyDescent="0.25">
      <c r="A144" s="62">
        <v>37</v>
      </c>
      <c r="B144" s="60" t="s">
        <v>202</v>
      </c>
      <c r="C144" s="43" t="s">
        <v>56</v>
      </c>
      <c r="D144" s="7" t="s">
        <v>48</v>
      </c>
      <c r="E144" s="7" t="s">
        <v>61</v>
      </c>
      <c r="F144" s="7" t="s">
        <v>59</v>
      </c>
      <c r="G144" s="7" t="s">
        <v>64</v>
      </c>
      <c r="H144" s="7" t="s">
        <v>295</v>
      </c>
      <c r="I144" s="11">
        <v>343.4</v>
      </c>
      <c r="J144" s="11"/>
      <c r="K144" s="11"/>
      <c r="L144" s="48" t="s">
        <v>60</v>
      </c>
      <c r="M144" s="60" t="s">
        <v>283</v>
      </c>
      <c r="N144" s="60">
        <v>44</v>
      </c>
    </row>
    <row r="145" spans="1:14" ht="18.75" x14ac:dyDescent="0.25">
      <c r="A145" s="63"/>
      <c r="B145" s="61"/>
      <c r="C145" s="40" t="s">
        <v>37</v>
      </c>
      <c r="D145" s="7"/>
      <c r="E145" s="7"/>
      <c r="F145" s="7"/>
      <c r="G145" s="7"/>
      <c r="H145" s="7"/>
      <c r="I145" s="11">
        <f>SUM(I144:I144)</f>
        <v>343.4</v>
      </c>
      <c r="J145" s="11">
        <f>SUM(J144:J144)</f>
        <v>0</v>
      </c>
      <c r="K145" s="11">
        <f>SUM(K144:K144)</f>
        <v>0</v>
      </c>
      <c r="L145" s="35"/>
      <c r="M145" s="61"/>
      <c r="N145" s="61"/>
    </row>
    <row r="146" spans="1:14" ht="18.75" x14ac:dyDescent="0.25">
      <c r="A146" s="53"/>
      <c r="B146" s="45"/>
      <c r="C146" s="42"/>
      <c r="D146" s="7"/>
      <c r="E146" s="7"/>
      <c r="F146" s="7"/>
      <c r="G146" s="7"/>
      <c r="H146" s="7"/>
      <c r="I146" s="11"/>
      <c r="J146" s="11"/>
      <c r="K146" s="11"/>
      <c r="L146" s="35"/>
      <c r="M146" s="45"/>
      <c r="N146" s="45"/>
    </row>
    <row r="147" spans="1:14" ht="18.75" x14ac:dyDescent="0.25">
      <c r="A147" s="62">
        <v>38</v>
      </c>
      <c r="B147" s="60" t="s">
        <v>203</v>
      </c>
      <c r="C147" s="43" t="s">
        <v>56</v>
      </c>
      <c r="D147" s="7" t="s">
        <v>48</v>
      </c>
      <c r="E147" s="7" t="s">
        <v>61</v>
      </c>
      <c r="F147" s="7" t="s">
        <v>59</v>
      </c>
      <c r="G147" s="7" t="s">
        <v>64</v>
      </c>
      <c r="H147" s="7" t="s">
        <v>295</v>
      </c>
      <c r="I147" s="11">
        <v>105</v>
      </c>
      <c r="J147" s="11"/>
      <c r="K147" s="11"/>
      <c r="L147" s="48" t="s">
        <v>60</v>
      </c>
      <c r="M147" s="60" t="s">
        <v>284</v>
      </c>
      <c r="N147" s="60">
        <v>42</v>
      </c>
    </row>
    <row r="148" spans="1:14" ht="18.75" x14ac:dyDescent="0.25">
      <c r="A148" s="63"/>
      <c r="B148" s="61"/>
      <c r="C148" s="40" t="s">
        <v>37</v>
      </c>
      <c r="D148" s="7"/>
      <c r="E148" s="7"/>
      <c r="F148" s="7"/>
      <c r="G148" s="7"/>
      <c r="H148" s="7"/>
      <c r="I148" s="11">
        <f>SUM(I147:I147)</f>
        <v>105</v>
      </c>
      <c r="J148" s="11">
        <f>SUM(J147:J147)</f>
        <v>0</v>
      </c>
      <c r="K148" s="11">
        <f>SUM(K147:K147)</f>
        <v>0</v>
      </c>
      <c r="L148" s="35"/>
      <c r="M148" s="61"/>
      <c r="N148" s="61"/>
    </row>
    <row r="149" spans="1:14" ht="18.75" x14ac:dyDescent="0.25">
      <c r="A149" s="53"/>
      <c r="B149" s="45"/>
      <c r="C149" s="42"/>
      <c r="D149" s="7"/>
      <c r="E149" s="7"/>
      <c r="F149" s="7"/>
      <c r="G149" s="7"/>
      <c r="H149" s="7"/>
      <c r="I149" s="11"/>
      <c r="J149" s="11"/>
      <c r="K149" s="11"/>
      <c r="L149" s="35"/>
      <c r="M149" s="45"/>
      <c r="N149" s="45"/>
    </row>
    <row r="150" spans="1:14" ht="78.75" x14ac:dyDescent="0.25">
      <c r="A150" s="62">
        <v>39</v>
      </c>
      <c r="B150" s="60" t="s">
        <v>204</v>
      </c>
      <c r="C150" s="43" t="s">
        <v>76</v>
      </c>
      <c r="D150" s="7" t="s">
        <v>48</v>
      </c>
      <c r="E150" s="7" t="s">
        <v>25</v>
      </c>
      <c r="F150" s="7" t="s">
        <v>128</v>
      </c>
      <c r="G150" s="7" t="s">
        <v>31</v>
      </c>
      <c r="H150" s="7" t="s">
        <v>299</v>
      </c>
      <c r="I150" s="11">
        <v>-181</v>
      </c>
      <c r="J150" s="11">
        <v>-454.4</v>
      </c>
      <c r="K150" s="11">
        <v>-657.6</v>
      </c>
      <c r="L150" s="31" t="s">
        <v>325</v>
      </c>
      <c r="M150" s="60" t="s">
        <v>240</v>
      </c>
      <c r="N150" s="60">
        <v>1</v>
      </c>
    </row>
    <row r="151" spans="1:14" ht="18.75" x14ac:dyDescent="0.25">
      <c r="A151" s="63"/>
      <c r="B151" s="61"/>
      <c r="C151" s="40" t="s">
        <v>37</v>
      </c>
      <c r="D151" s="7"/>
      <c r="E151" s="7"/>
      <c r="F151" s="7"/>
      <c r="G151" s="7"/>
      <c r="H151" s="7"/>
      <c r="I151" s="11">
        <f>SUM(I150:I150)</f>
        <v>-181</v>
      </c>
      <c r="J151" s="11">
        <f>SUM(J150:J150)</f>
        <v>-454.4</v>
      </c>
      <c r="K151" s="11">
        <f>SUM(K150:K150)</f>
        <v>-657.6</v>
      </c>
      <c r="L151" s="35"/>
      <c r="M151" s="61"/>
      <c r="N151" s="61"/>
    </row>
    <row r="152" spans="1:14" ht="18.75" x14ac:dyDescent="0.25">
      <c r="A152" s="53"/>
      <c r="B152" s="41"/>
      <c r="C152" s="40"/>
      <c r="D152" s="7"/>
      <c r="E152" s="7"/>
      <c r="F152" s="7"/>
      <c r="G152" s="7"/>
      <c r="H152" s="7"/>
      <c r="I152" s="11"/>
      <c r="J152" s="11"/>
      <c r="K152" s="11"/>
      <c r="L152" s="35"/>
      <c r="M152" s="41"/>
      <c r="N152" s="41"/>
    </row>
    <row r="153" spans="1:14" ht="63" x14ac:dyDescent="0.25">
      <c r="A153" s="62">
        <v>40</v>
      </c>
      <c r="B153" s="60" t="s">
        <v>206</v>
      </c>
      <c r="C153" s="43" t="s">
        <v>76</v>
      </c>
      <c r="D153" s="7" t="s">
        <v>48</v>
      </c>
      <c r="E153" s="7" t="s">
        <v>25</v>
      </c>
      <c r="F153" s="7" t="s">
        <v>128</v>
      </c>
      <c r="G153" s="7" t="s">
        <v>31</v>
      </c>
      <c r="H153" s="7" t="s">
        <v>299</v>
      </c>
      <c r="I153" s="11">
        <v>1520</v>
      </c>
      <c r="J153" s="11">
        <v>26895.4</v>
      </c>
      <c r="K153" s="11">
        <v>26895.4</v>
      </c>
      <c r="L153" s="31" t="s">
        <v>205</v>
      </c>
      <c r="M153" s="60" t="s">
        <v>241</v>
      </c>
      <c r="N153" s="60">
        <v>10</v>
      </c>
    </row>
    <row r="154" spans="1:14" ht="18.75" x14ac:dyDescent="0.25">
      <c r="A154" s="63"/>
      <c r="B154" s="61"/>
      <c r="C154" s="40" t="s">
        <v>37</v>
      </c>
      <c r="D154" s="7"/>
      <c r="E154" s="7"/>
      <c r="F154" s="7"/>
      <c r="G154" s="7"/>
      <c r="H154" s="7"/>
      <c r="I154" s="11">
        <f>SUM(I153:I153)</f>
        <v>1520</v>
      </c>
      <c r="J154" s="11">
        <f>SUM(J153:J153)</f>
        <v>26895.4</v>
      </c>
      <c r="K154" s="11">
        <f>SUM(K153:K153)</f>
        <v>26895.4</v>
      </c>
      <c r="L154" s="35"/>
      <c r="M154" s="61"/>
      <c r="N154" s="61"/>
    </row>
    <row r="155" spans="1:14" ht="18.75" x14ac:dyDescent="0.25">
      <c r="A155" s="53"/>
      <c r="B155" s="41"/>
      <c r="C155" s="40"/>
      <c r="D155" s="7"/>
      <c r="E155" s="7"/>
      <c r="F155" s="7"/>
      <c r="G155" s="7"/>
      <c r="H155" s="7"/>
      <c r="I155" s="11"/>
      <c r="J155" s="11"/>
      <c r="K155" s="11"/>
      <c r="L155" s="35"/>
      <c r="M155" s="41"/>
      <c r="N155" s="41"/>
    </row>
    <row r="156" spans="1:14" ht="18.75" x14ac:dyDescent="0.25">
      <c r="A156" s="62">
        <v>41</v>
      </c>
      <c r="B156" s="60" t="s">
        <v>207</v>
      </c>
      <c r="C156" s="42" t="s">
        <v>49</v>
      </c>
      <c r="D156" s="7" t="s">
        <v>48</v>
      </c>
      <c r="E156" s="7" t="s">
        <v>50</v>
      </c>
      <c r="F156" s="7" t="s">
        <v>51</v>
      </c>
      <c r="G156" s="7" t="s">
        <v>33</v>
      </c>
      <c r="H156" s="7" t="s">
        <v>33</v>
      </c>
      <c r="I156" s="8">
        <v>-100</v>
      </c>
      <c r="J156" s="8"/>
      <c r="K156" s="8"/>
      <c r="L156" s="48" t="s">
        <v>55</v>
      </c>
      <c r="M156" s="60" t="s">
        <v>267</v>
      </c>
      <c r="N156" s="60">
        <v>10</v>
      </c>
    </row>
    <row r="157" spans="1:14" ht="94.5" x14ac:dyDescent="0.25">
      <c r="A157" s="64"/>
      <c r="B157" s="67"/>
      <c r="C157" s="42" t="s">
        <v>76</v>
      </c>
      <c r="D157" s="7" t="s">
        <v>48</v>
      </c>
      <c r="E157" s="7" t="s">
        <v>25</v>
      </c>
      <c r="F157" s="7" t="s">
        <v>51</v>
      </c>
      <c r="G157" s="7" t="s">
        <v>31</v>
      </c>
      <c r="H157" s="7" t="s">
        <v>299</v>
      </c>
      <c r="I157" s="8">
        <v>100</v>
      </c>
      <c r="J157" s="8"/>
      <c r="K157" s="8"/>
      <c r="L157" s="48" t="s">
        <v>208</v>
      </c>
      <c r="M157" s="67"/>
      <c r="N157" s="67"/>
    </row>
    <row r="158" spans="1:14" ht="20.45" customHeight="1" x14ac:dyDescent="0.25">
      <c r="A158" s="63"/>
      <c r="B158" s="63"/>
      <c r="C158" s="40" t="s">
        <v>37</v>
      </c>
      <c r="D158" s="7"/>
      <c r="E158" s="7"/>
      <c r="F158" s="7"/>
      <c r="G158" s="7"/>
      <c r="H158" s="7"/>
      <c r="I158" s="11">
        <f>SUM(I156:I157)</f>
        <v>0</v>
      </c>
      <c r="J158" s="11">
        <f>SUM(J156:J157)</f>
        <v>0</v>
      </c>
      <c r="K158" s="11">
        <f>SUM(K156:K157)</f>
        <v>0</v>
      </c>
      <c r="L158" s="35"/>
      <c r="M158" s="63"/>
      <c r="N158" s="63"/>
    </row>
    <row r="159" spans="1:14" ht="20.45" customHeight="1" x14ac:dyDescent="0.25">
      <c r="A159" s="47"/>
      <c r="B159" s="47"/>
      <c r="C159" s="42"/>
      <c r="D159" s="7"/>
      <c r="E159" s="7"/>
      <c r="F159" s="7"/>
      <c r="G159" s="7"/>
      <c r="H159" s="7"/>
      <c r="I159" s="11"/>
      <c r="J159" s="11"/>
      <c r="K159" s="11"/>
      <c r="L159" s="48"/>
      <c r="M159" s="47"/>
      <c r="N159" s="47"/>
    </row>
    <row r="160" spans="1:14" ht="126" x14ac:dyDescent="0.25">
      <c r="A160" s="62">
        <v>42</v>
      </c>
      <c r="B160" s="60" t="s">
        <v>218</v>
      </c>
      <c r="C160" s="40" t="s">
        <v>76</v>
      </c>
      <c r="D160" s="7" t="s">
        <v>48</v>
      </c>
      <c r="E160" s="7" t="s">
        <v>102</v>
      </c>
      <c r="F160" s="7" t="s">
        <v>138</v>
      </c>
      <c r="G160" s="7" t="s">
        <v>31</v>
      </c>
      <c r="H160" s="7" t="s">
        <v>299</v>
      </c>
      <c r="I160" s="11">
        <v>2553.4</v>
      </c>
      <c r="J160" s="11"/>
      <c r="K160" s="11"/>
      <c r="L160" s="31" t="s">
        <v>223</v>
      </c>
      <c r="M160" s="60" t="s">
        <v>245</v>
      </c>
      <c r="N160" s="60">
        <v>3</v>
      </c>
    </row>
    <row r="161" spans="1:14" ht="18.75" x14ac:dyDescent="0.25">
      <c r="A161" s="63"/>
      <c r="B161" s="61"/>
      <c r="C161" s="40" t="s">
        <v>37</v>
      </c>
      <c r="D161" s="7"/>
      <c r="E161" s="7"/>
      <c r="F161" s="7"/>
      <c r="G161" s="7"/>
      <c r="H161" s="7"/>
      <c r="I161" s="11">
        <f>SUM(I160:I160)</f>
        <v>2553.4</v>
      </c>
      <c r="J161" s="11">
        <f>SUM(J160:J160)</f>
        <v>0</v>
      </c>
      <c r="K161" s="11">
        <f>SUM(K160:K160)</f>
        <v>0</v>
      </c>
      <c r="L161" s="35"/>
      <c r="M161" s="61"/>
      <c r="N161" s="61"/>
    </row>
    <row r="162" spans="1:14" ht="18.75" x14ac:dyDescent="0.25">
      <c r="A162" s="54"/>
      <c r="B162" s="40"/>
      <c r="C162" s="40"/>
      <c r="D162" s="1"/>
      <c r="E162" s="1"/>
      <c r="F162" s="1"/>
      <c r="G162" s="1"/>
      <c r="H162" s="1"/>
      <c r="I162" s="2"/>
      <c r="J162" s="2"/>
      <c r="K162" s="2"/>
      <c r="L162" s="30"/>
      <c r="M162" s="40"/>
      <c r="N162" s="40"/>
    </row>
    <row r="163" spans="1:14" ht="78.75" x14ac:dyDescent="0.25">
      <c r="A163" s="62">
        <v>43</v>
      </c>
      <c r="B163" s="65" t="s">
        <v>209</v>
      </c>
      <c r="C163" s="43" t="s">
        <v>76</v>
      </c>
      <c r="D163" s="7" t="s">
        <v>48</v>
      </c>
      <c r="E163" s="7" t="s">
        <v>75</v>
      </c>
      <c r="F163" s="7" t="s">
        <v>129</v>
      </c>
      <c r="G163" s="7" t="s">
        <v>74</v>
      </c>
      <c r="H163" s="7" t="s">
        <v>300</v>
      </c>
      <c r="I163" s="11">
        <v>92371.4</v>
      </c>
      <c r="J163" s="11"/>
      <c r="K163" s="11"/>
      <c r="L163" s="35" t="s">
        <v>210</v>
      </c>
      <c r="M163" s="65" t="s">
        <v>231</v>
      </c>
      <c r="N163" s="65">
        <v>2</v>
      </c>
    </row>
    <row r="164" spans="1:14" ht="18.75" x14ac:dyDescent="0.25">
      <c r="A164" s="63"/>
      <c r="B164" s="66"/>
      <c r="C164" s="40" t="s">
        <v>37</v>
      </c>
      <c r="D164" s="7"/>
      <c r="E164" s="7"/>
      <c r="F164" s="7"/>
      <c r="G164" s="7"/>
      <c r="H164" s="7"/>
      <c r="I164" s="11">
        <f>SUM(I163:I163)</f>
        <v>92371.4</v>
      </c>
      <c r="J164" s="11">
        <f>SUM(J163:J163)</f>
        <v>0</v>
      </c>
      <c r="K164" s="11">
        <f>SUM(K163:K163)</f>
        <v>0</v>
      </c>
      <c r="L164" s="35"/>
      <c r="M164" s="66"/>
      <c r="N164" s="66"/>
    </row>
    <row r="165" spans="1:14" ht="18.75" x14ac:dyDescent="0.3">
      <c r="A165" s="49"/>
      <c r="B165" s="46"/>
      <c r="C165" s="42"/>
      <c r="D165" s="7"/>
      <c r="E165" s="7"/>
      <c r="F165" s="7"/>
      <c r="G165" s="7"/>
      <c r="H165" s="7"/>
      <c r="I165" s="11"/>
      <c r="J165" s="11"/>
      <c r="K165" s="11"/>
      <c r="L165" s="35"/>
      <c r="M165" s="46"/>
      <c r="N165" s="46"/>
    </row>
    <row r="166" spans="1:14" ht="18.75" x14ac:dyDescent="0.3">
      <c r="A166" s="27" t="s">
        <v>11</v>
      </c>
      <c r="B166" s="30"/>
      <c r="C166" s="40"/>
      <c r="D166" s="7"/>
      <c r="E166" s="7"/>
      <c r="F166" s="7"/>
      <c r="G166" s="7"/>
      <c r="H166" s="7"/>
      <c r="I166" s="12">
        <f>SUMIF($C$18:$C$165,"Итого",I18:I165)</f>
        <v>144464.4</v>
      </c>
      <c r="J166" s="12">
        <f>SUMIF($C$18:$C$165,"Итого",J18:J165)</f>
        <v>68483.899999999994</v>
      </c>
      <c r="K166" s="12">
        <f>SUMIF($C$18:$C$165,"Итого",K18:K165)</f>
        <v>31425.3</v>
      </c>
      <c r="L166" s="35"/>
      <c r="M166" s="30"/>
      <c r="N166" s="30"/>
    </row>
    <row r="167" spans="1:14" ht="18.75" x14ac:dyDescent="0.3">
      <c r="A167" s="27"/>
      <c r="B167" s="30"/>
      <c r="C167" s="40"/>
      <c r="D167" s="7"/>
      <c r="E167" s="7"/>
      <c r="F167" s="7"/>
      <c r="G167" s="7"/>
      <c r="H167" s="7"/>
      <c r="I167" s="12"/>
      <c r="J167" s="12"/>
      <c r="K167" s="12"/>
      <c r="L167" s="35"/>
      <c r="M167" s="30"/>
      <c r="N167" s="30"/>
    </row>
    <row r="168" spans="1:14" ht="18.75" x14ac:dyDescent="0.3">
      <c r="A168" s="27" t="s">
        <v>44</v>
      </c>
      <c r="B168" s="30"/>
      <c r="C168" s="40"/>
      <c r="D168" s="7"/>
      <c r="E168" s="7"/>
      <c r="F168" s="7"/>
      <c r="G168" s="7"/>
      <c r="H168" s="7"/>
      <c r="I168" s="11"/>
      <c r="J168" s="11"/>
      <c r="K168" s="11"/>
      <c r="L168" s="35"/>
      <c r="M168" s="30"/>
      <c r="N168" s="30"/>
    </row>
    <row r="169" spans="1:14" ht="18.75" x14ac:dyDescent="0.3">
      <c r="A169" s="27"/>
      <c r="B169" s="30"/>
      <c r="C169" s="40"/>
      <c r="D169" s="7"/>
      <c r="E169" s="7"/>
      <c r="F169" s="7"/>
      <c r="G169" s="7"/>
      <c r="H169" s="7"/>
      <c r="I169" s="11"/>
      <c r="J169" s="11"/>
      <c r="K169" s="11"/>
      <c r="L169" s="35"/>
      <c r="M169" s="30"/>
      <c r="N169" s="30"/>
    </row>
    <row r="170" spans="1:14" ht="37.5" x14ac:dyDescent="0.25">
      <c r="A170" s="62">
        <v>44</v>
      </c>
      <c r="B170" s="60" t="s">
        <v>211</v>
      </c>
      <c r="C170" s="60" t="s">
        <v>44</v>
      </c>
      <c r="D170" s="7" t="s">
        <v>100</v>
      </c>
      <c r="E170" s="7" t="s">
        <v>35</v>
      </c>
      <c r="F170" s="7" t="s">
        <v>130</v>
      </c>
      <c r="G170" s="7" t="s">
        <v>30</v>
      </c>
      <c r="H170" s="55" t="s">
        <v>292</v>
      </c>
      <c r="I170" s="11">
        <f>78.8+23.8</f>
        <v>102.6</v>
      </c>
      <c r="J170" s="11"/>
      <c r="K170" s="11"/>
      <c r="L170" s="58" t="s">
        <v>92</v>
      </c>
      <c r="M170" s="60" t="s">
        <v>256</v>
      </c>
      <c r="N170" s="60">
        <v>4</v>
      </c>
    </row>
    <row r="171" spans="1:14" ht="37.5" x14ac:dyDescent="0.25">
      <c r="A171" s="64"/>
      <c r="B171" s="67"/>
      <c r="C171" s="67"/>
      <c r="D171" s="7" t="s">
        <v>100</v>
      </c>
      <c r="E171" s="7" t="s">
        <v>35</v>
      </c>
      <c r="F171" s="7" t="s">
        <v>101</v>
      </c>
      <c r="G171" s="7" t="s">
        <v>30</v>
      </c>
      <c r="H171" s="55" t="s">
        <v>292</v>
      </c>
      <c r="I171" s="11">
        <f>820.8+247.9</f>
        <v>1068.7</v>
      </c>
      <c r="J171" s="11"/>
      <c r="K171" s="11"/>
      <c r="L171" s="59"/>
      <c r="M171" s="67"/>
      <c r="N171" s="67"/>
    </row>
    <row r="172" spans="1:14" ht="18.75" x14ac:dyDescent="0.25">
      <c r="A172" s="63"/>
      <c r="B172" s="61"/>
      <c r="C172" s="40" t="s">
        <v>37</v>
      </c>
      <c r="D172" s="7"/>
      <c r="E172" s="7"/>
      <c r="F172" s="7"/>
      <c r="G172" s="7"/>
      <c r="H172" s="7"/>
      <c r="I172" s="11">
        <f>SUM(I170:I171)</f>
        <v>1171.3</v>
      </c>
      <c r="J172" s="11">
        <f>SUM(J170:J171)</f>
        <v>0</v>
      </c>
      <c r="K172" s="11">
        <f>SUM(K170:K171)</f>
        <v>0</v>
      </c>
      <c r="L172" s="35"/>
      <c r="M172" s="61"/>
      <c r="N172" s="61"/>
    </row>
    <row r="173" spans="1:14" ht="18.75" x14ac:dyDescent="0.3">
      <c r="A173" s="22"/>
      <c r="B173" s="40"/>
      <c r="C173" s="40"/>
      <c r="D173" s="7"/>
      <c r="E173" s="7"/>
      <c r="F173" s="7"/>
      <c r="G173" s="7"/>
      <c r="H173" s="7"/>
      <c r="I173" s="11"/>
      <c r="J173" s="11"/>
      <c r="K173" s="11"/>
      <c r="L173" s="35"/>
      <c r="M173" s="40"/>
      <c r="N173" s="40"/>
    </row>
    <row r="174" spans="1:14" ht="18.75" x14ac:dyDescent="0.3">
      <c r="A174" s="27" t="s">
        <v>45</v>
      </c>
      <c r="B174" s="4"/>
      <c r="C174" s="40"/>
      <c r="D174" s="7"/>
      <c r="E174" s="7"/>
      <c r="F174" s="7"/>
      <c r="G174" s="7"/>
      <c r="H174" s="7"/>
      <c r="I174" s="12">
        <f>SUMIF($C$169:$C$173,"Итого",I169:I173)</f>
        <v>1171.3</v>
      </c>
      <c r="J174" s="12">
        <f>SUMIF($C$169:$C$173,"Итого",J169:J173)</f>
        <v>0</v>
      </c>
      <c r="K174" s="12">
        <f>SUMIF($C$169:$C$173,"Итого",K169:K173)</f>
        <v>0</v>
      </c>
      <c r="L174" s="32"/>
      <c r="M174" s="4"/>
      <c r="N174" s="4"/>
    </row>
    <row r="175" spans="1:14" ht="18.75" x14ac:dyDescent="0.3">
      <c r="A175" s="3"/>
      <c r="B175" s="40"/>
      <c r="C175" s="40"/>
      <c r="D175" s="7"/>
      <c r="E175" s="7"/>
      <c r="F175" s="7"/>
      <c r="G175" s="7"/>
      <c r="H175" s="7"/>
      <c r="I175" s="11"/>
      <c r="J175" s="11"/>
      <c r="K175" s="11"/>
      <c r="L175" s="35"/>
      <c r="M175" s="40"/>
      <c r="N175" s="40"/>
    </row>
    <row r="176" spans="1:14" ht="18.75" x14ac:dyDescent="0.3">
      <c r="A176" s="27" t="s">
        <v>18</v>
      </c>
      <c r="B176" s="30"/>
      <c r="C176" s="40"/>
      <c r="D176" s="7"/>
      <c r="E176" s="7"/>
      <c r="F176" s="7"/>
      <c r="G176" s="7"/>
      <c r="H176" s="7"/>
      <c r="I176" s="11"/>
      <c r="J176" s="11"/>
      <c r="K176" s="11"/>
      <c r="L176" s="35"/>
      <c r="M176" s="30"/>
      <c r="N176" s="30"/>
    </row>
    <row r="177" spans="1:14" ht="18.75" x14ac:dyDescent="0.3">
      <c r="A177" s="27"/>
      <c r="B177" s="30"/>
      <c r="C177" s="40"/>
      <c r="D177" s="7"/>
      <c r="E177" s="7"/>
      <c r="F177" s="7"/>
      <c r="G177" s="7"/>
      <c r="H177" s="7"/>
      <c r="I177" s="11"/>
      <c r="J177" s="11"/>
      <c r="K177" s="11"/>
      <c r="L177" s="35"/>
      <c r="M177" s="30"/>
      <c r="N177" s="30"/>
    </row>
    <row r="178" spans="1:14" ht="50.45" customHeight="1" x14ac:dyDescent="0.25">
      <c r="A178" s="62">
        <v>45</v>
      </c>
      <c r="B178" s="60" t="s">
        <v>211</v>
      </c>
      <c r="C178" s="42" t="s">
        <v>18</v>
      </c>
      <c r="D178" s="7" t="s">
        <v>26</v>
      </c>
      <c r="E178" s="7" t="s">
        <v>35</v>
      </c>
      <c r="F178" s="7" t="s">
        <v>151</v>
      </c>
      <c r="G178" s="7" t="s">
        <v>30</v>
      </c>
      <c r="H178" s="55" t="s">
        <v>309</v>
      </c>
      <c r="I178" s="11">
        <v>1680.6</v>
      </c>
      <c r="J178" s="11"/>
      <c r="K178" s="11"/>
      <c r="L178" s="31" t="s">
        <v>92</v>
      </c>
      <c r="M178" s="60" t="s">
        <v>257</v>
      </c>
      <c r="N178" s="60">
        <v>4</v>
      </c>
    </row>
    <row r="179" spans="1:14" ht="18.75" x14ac:dyDescent="0.25">
      <c r="A179" s="63"/>
      <c r="B179" s="61"/>
      <c r="C179" s="40" t="s">
        <v>37</v>
      </c>
      <c r="D179" s="7"/>
      <c r="E179" s="7"/>
      <c r="F179" s="7"/>
      <c r="G179" s="7"/>
      <c r="H179" s="7"/>
      <c r="I179" s="11">
        <f>SUM(I178:I178)</f>
        <v>1680.6</v>
      </c>
      <c r="J179" s="11">
        <f>SUM(J178:J178)</f>
        <v>0</v>
      </c>
      <c r="K179" s="11">
        <f>SUM(K178:K178)</f>
        <v>0</v>
      </c>
      <c r="L179" s="31"/>
      <c r="M179" s="61"/>
      <c r="N179" s="61"/>
    </row>
    <row r="180" spans="1:14" ht="18.75" x14ac:dyDescent="0.25">
      <c r="A180" s="54"/>
      <c r="B180" s="40"/>
      <c r="C180" s="40"/>
      <c r="D180" s="7"/>
      <c r="E180" s="7"/>
      <c r="F180" s="7"/>
      <c r="G180" s="7"/>
      <c r="H180" s="7"/>
      <c r="I180" s="11"/>
      <c r="J180" s="11"/>
      <c r="K180" s="11"/>
      <c r="L180" s="31"/>
      <c r="M180" s="40"/>
      <c r="N180" s="40"/>
    </row>
    <row r="181" spans="1:14" ht="43.5" customHeight="1" x14ac:dyDescent="0.25">
      <c r="A181" s="62">
        <v>46</v>
      </c>
      <c r="B181" s="60"/>
      <c r="C181" s="42" t="s">
        <v>18</v>
      </c>
      <c r="D181" s="7" t="s">
        <v>26</v>
      </c>
      <c r="E181" s="7" t="s">
        <v>20</v>
      </c>
      <c r="F181" s="7" t="s">
        <v>131</v>
      </c>
      <c r="G181" s="7" t="s">
        <v>132</v>
      </c>
      <c r="H181" s="7" t="s">
        <v>132</v>
      </c>
      <c r="I181" s="11"/>
      <c r="J181" s="11">
        <v>1400</v>
      </c>
      <c r="K181" s="11"/>
      <c r="L181" s="48" t="s">
        <v>133</v>
      </c>
      <c r="M181" s="60" t="s">
        <v>258</v>
      </c>
      <c r="N181" s="60">
        <v>1</v>
      </c>
    </row>
    <row r="182" spans="1:14" ht="18.75" x14ac:dyDescent="0.25">
      <c r="A182" s="63"/>
      <c r="B182" s="61"/>
      <c r="C182" s="40" t="s">
        <v>37</v>
      </c>
      <c r="D182" s="7"/>
      <c r="E182" s="7"/>
      <c r="F182" s="7"/>
      <c r="G182" s="7"/>
      <c r="H182" s="7"/>
      <c r="I182" s="11">
        <f>SUM(I181:I181)</f>
        <v>0</v>
      </c>
      <c r="J182" s="11">
        <f>SUM(J181:J181)</f>
        <v>1400</v>
      </c>
      <c r="K182" s="11">
        <f>SUM(K181:K181)</f>
        <v>0</v>
      </c>
      <c r="L182" s="31"/>
      <c r="M182" s="61"/>
      <c r="N182" s="61"/>
    </row>
    <row r="183" spans="1:14" ht="18.75" x14ac:dyDescent="0.3">
      <c r="A183" s="3"/>
      <c r="B183" s="40"/>
      <c r="C183" s="40"/>
      <c r="D183" s="7"/>
      <c r="E183" s="7"/>
      <c r="F183" s="7"/>
      <c r="G183" s="7"/>
      <c r="H183" s="7"/>
      <c r="I183" s="11"/>
      <c r="J183" s="11"/>
      <c r="K183" s="11"/>
      <c r="L183" s="31"/>
      <c r="M183" s="40"/>
      <c r="N183" s="40"/>
    </row>
    <row r="184" spans="1:14" ht="18.75" x14ac:dyDescent="0.3">
      <c r="A184" s="27" t="s">
        <v>17</v>
      </c>
      <c r="B184" s="4"/>
      <c r="C184" s="40"/>
      <c r="D184" s="7"/>
      <c r="E184" s="7"/>
      <c r="F184" s="7"/>
      <c r="G184" s="7"/>
      <c r="H184" s="7"/>
      <c r="I184" s="12">
        <f>SUMIF($C$177:$C$183,"Итого",I177:I183)</f>
        <v>1680.6</v>
      </c>
      <c r="J184" s="12">
        <f>SUMIF($C$177:$C$183,"Итого",J177:J183)</f>
        <v>1400</v>
      </c>
      <c r="K184" s="12">
        <f>SUMIF($C$177:$C$183,"Итого",K177:K183)</f>
        <v>0</v>
      </c>
      <c r="L184" s="32"/>
      <c r="M184" s="4"/>
      <c r="N184" s="4"/>
    </row>
    <row r="185" spans="1:14" ht="18.75" x14ac:dyDescent="0.3">
      <c r="A185" s="3"/>
      <c r="B185" s="40"/>
      <c r="C185" s="40"/>
      <c r="D185" s="7"/>
      <c r="E185" s="7"/>
      <c r="F185" s="7"/>
      <c r="G185" s="7"/>
      <c r="H185" s="7"/>
      <c r="I185" s="11"/>
      <c r="J185" s="11"/>
      <c r="K185" s="11"/>
      <c r="L185" s="35"/>
      <c r="M185" s="40"/>
      <c r="N185" s="40"/>
    </row>
    <row r="186" spans="1:14" ht="18.75" x14ac:dyDescent="0.3">
      <c r="A186" s="27" t="s">
        <v>41</v>
      </c>
      <c r="B186" s="3"/>
      <c r="C186" s="40"/>
      <c r="D186" s="7"/>
      <c r="E186" s="7"/>
      <c r="F186" s="7"/>
      <c r="G186" s="7"/>
      <c r="H186" s="7"/>
      <c r="I186" s="11"/>
      <c r="J186" s="11"/>
      <c r="K186" s="11"/>
      <c r="L186" s="35"/>
      <c r="M186" s="3"/>
      <c r="N186" s="3"/>
    </row>
    <row r="187" spans="1:14" ht="18.75" x14ac:dyDescent="0.3">
      <c r="A187" s="27"/>
      <c r="B187" s="3"/>
      <c r="C187" s="40"/>
      <c r="D187" s="7"/>
      <c r="E187" s="7"/>
      <c r="F187" s="7"/>
      <c r="G187" s="7"/>
      <c r="H187" s="7"/>
      <c r="I187" s="11"/>
      <c r="J187" s="11"/>
      <c r="K187" s="11"/>
      <c r="L187" s="35"/>
      <c r="M187" s="3"/>
      <c r="N187" s="3"/>
    </row>
    <row r="188" spans="1:14" ht="60.75" customHeight="1" x14ac:dyDescent="0.25">
      <c r="A188" s="62">
        <v>47</v>
      </c>
      <c r="B188" s="60" t="s">
        <v>212</v>
      </c>
      <c r="C188" s="68" t="s">
        <v>41</v>
      </c>
      <c r="D188" s="7" t="s">
        <v>65</v>
      </c>
      <c r="E188" s="7" t="s">
        <v>28</v>
      </c>
      <c r="F188" s="7" t="s">
        <v>59</v>
      </c>
      <c r="G188" s="7" t="s">
        <v>30</v>
      </c>
      <c r="H188" s="7" t="s">
        <v>304</v>
      </c>
      <c r="I188" s="11">
        <v>-1146.3</v>
      </c>
      <c r="J188" s="11"/>
      <c r="K188" s="11"/>
      <c r="L188" s="58" t="s">
        <v>213</v>
      </c>
      <c r="M188" s="60" t="s">
        <v>234</v>
      </c>
      <c r="N188" s="60">
        <v>4</v>
      </c>
    </row>
    <row r="189" spans="1:14" ht="18.75" x14ac:dyDescent="0.25">
      <c r="A189" s="64"/>
      <c r="B189" s="67"/>
      <c r="C189" s="68"/>
      <c r="D189" s="7" t="s">
        <v>65</v>
      </c>
      <c r="E189" s="7" t="s">
        <v>28</v>
      </c>
      <c r="F189" s="7" t="s">
        <v>59</v>
      </c>
      <c r="G189" s="7" t="s">
        <v>32</v>
      </c>
      <c r="H189" s="7" t="s">
        <v>305</v>
      </c>
      <c r="I189" s="11">
        <v>1146.3</v>
      </c>
      <c r="J189" s="11"/>
      <c r="K189" s="11"/>
      <c r="L189" s="59"/>
      <c r="M189" s="67"/>
      <c r="N189" s="67"/>
    </row>
    <row r="190" spans="1:14" ht="18.75" x14ac:dyDescent="0.25">
      <c r="A190" s="63"/>
      <c r="B190" s="61"/>
      <c r="C190" s="40" t="s">
        <v>37</v>
      </c>
      <c r="D190" s="7"/>
      <c r="E190" s="7"/>
      <c r="F190" s="7"/>
      <c r="G190" s="7"/>
      <c r="H190" s="7"/>
      <c r="I190" s="11">
        <f>SUM(I188:I189)</f>
        <v>0</v>
      </c>
      <c r="J190" s="11">
        <f>SUM(J188:J189)</f>
        <v>0</v>
      </c>
      <c r="K190" s="11">
        <f>SUM(K188:K189)</f>
        <v>0</v>
      </c>
      <c r="L190" s="31"/>
      <c r="M190" s="61"/>
      <c r="N190" s="61"/>
    </row>
    <row r="191" spans="1:14" ht="18.75" x14ac:dyDescent="0.3">
      <c r="A191" s="3"/>
      <c r="B191" s="41"/>
      <c r="C191" s="40"/>
      <c r="D191" s="7"/>
      <c r="E191" s="7"/>
      <c r="F191" s="7"/>
      <c r="G191" s="7"/>
      <c r="H191" s="7"/>
      <c r="I191" s="11"/>
      <c r="J191" s="11"/>
      <c r="K191" s="11"/>
      <c r="L191" s="31"/>
      <c r="M191" s="41"/>
      <c r="N191" s="41"/>
    </row>
    <row r="192" spans="1:14" ht="94.5" x14ac:dyDescent="0.25">
      <c r="A192" s="62">
        <v>48</v>
      </c>
      <c r="B192" s="60" t="s">
        <v>214</v>
      </c>
      <c r="C192" s="40" t="s">
        <v>41</v>
      </c>
      <c r="D192" s="7" t="s">
        <v>65</v>
      </c>
      <c r="E192" s="7" t="s">
        <v>28</v>
      </c>
      <c r="F192" s="7" t="s">
        <v>59</v>
      </c>
      <c r="G192" s="7" t="s">
        <v>30</v>
      </c>
      <c r="H192" s="55" t="s">
        <v>292</v>
      </c>
      <c r="I192" s="11">
        <v>1200.0999999999999</v>
      </c>
      <c r="J192" s="11"/>
      <c r="K192" s="11"/>
      <c r="L192" s="31" t="s">
        <v>326</v>
      </c>
      <c r="M192" s="60" t="s">
        <v>235</v>
      </c>
      <c r="N192" s="60">
        <v>5</v>
      </c>
    </row>
    <row r="193" spans="1:14" ht="18.75" x14ac:dyDescent="0.25">
      <c r="A193" s="63"/>
      <c r="B193" s="61"/>
      <c r="C193" s="40" t="s">
        <v>37</v>
      </c>
      <c r="D193" s="7"/>
      <c r="E193" s="7"/>
      <c r="F193" s="7"/>
      <c r="G193" s="7"/>
      <c r="H193" s="7"/>
      <c r="I193" s="11">
        <f>SUM(I192:I192)</f>
        <v>1200.0999999999999</v>
      </c>
      <c r="J193" s="11">
        <f>SUM(J192:J192)</f>
        <v>0</v>
      </c>
      <c r="K193" s="11">
        <f>SUM(K192:K192)</f>
        <v>0</v>
      </c>
      <c r="L193" s="31"/>
      <c r="M193" s="61"/>
      <c r="N193" s="61"/>
    </row>
    <row r="194" spans="1:14" ht="18.75" x14ac:dyDescent="0.3">
      <c r="A194" s="3"/>
      <c r="B194" s="41"/>
      <c r="C194" s="40"/>
      <c r="D194" s="7"/>
      <c r="E194" s="7"/>
      <c r="F194" s="7"/>
      <c r="G194" s="7"/>
      <c r="H194" s="7"/>
      <c r="I194" s="11"/>
      <c r="J194" s="11"/>
      <c r="K194" s="11"/>
      <c r="L194" s="31"/>
      <c r="M194" s="41"/>
      <c r="N194" s="41"/>
    </row>
    <row r="195" spans="1:14" ht="18.75" x14ac:dyDescent="0.3">
      <c r="A195" s="27" t="s">
        <v>42</v>
      </c>
      <c r="B195" s="40"/>
      <c r="C195" s="40"/>
      <c r="D195" s="7"/>
      <c r="E195" s="7"/>
      <c r="F195" s="7"/>
      <c r="G195" s="7"/>
      <c r="H195" s="7"/>
      <c r="I195" s="12">
        <f>SUMIF($C$188:$C$194,"Итого",I188:I194)</f>
        <v>1200.0999999999999</v>
      </c>
      <c r="J195" s="12">
        <f>SUMIF($C$188:$C$194,"Итого",J188:J194)</f>
        <v>0</v>
      </c>
      <c r="K195" s="12">
        <f>SUMIF($C$188:$C$194,"Итого",K188:K194)</f>
        <v>0</v>
      </c>
      <c r="L195" s="31"/>
      <c r="M195" s="40"/>
      <c r="N195" s="40"/>
    </row>
    <row r="196" spans="1:14" ht="18.75" x14ac:dyDescent="0.3">
      <c r="A196" s="3"/>
      <c r="B196" s="40"/>
      <c r="C196" s="40"/>
      <c r="D196" s="7"/>
      <c r="E196" s="7"/>
      <c r="F196" s="7"/>
      <c r="G196" s="7"/>
      <c r="H196" s="7"/>
      <c r="I196" s="11"/>
      <c r="J196" s="11"/>
      <c r="K196" s="11"/>
      <c r="L196" s="31"/>
      <c r="M196" s="40"/>
      <c r="N196" s="40"/>
    </row>
    <row r="197" spans="1:14" ht="18.75" x14ac:dyDescent="0.3">
      <c r="A197" s="27" t="s">
        <v>39</v>
      </c>
      <c r="B197" s="3"/>
      <c r="C197" s="40"/>
      <c r="D197" s="7"/>
      <c r="E197" s="7"/>
      <c r="F197" s="7"/>
      <c r="G197" s="7"/>
      <c r="H197" s="7"/>
      <c r="I197" s="11"/>
      <c r="J197" s="11"/>
      <c r="K197" s="11"/>
      <c r="L197" s="35"/>
      <c r="M197" s="3"/>
      <c r="N197" s="3"/>
    </row>
    <row r="198" spans="1:14" ht="18.75" x14ac:dyDescent="0.3">
      <c r="A198" s="27"/>
      <c r="B198" s="3"/>
      <c r="C198" s="40"/>
      <c r="D198" s="7"/>
      <c r="E198" s="7"/>
      <c r="F198" s="7"/>
      <c r="G198" s="7"/>
      <c r="H198" s="7"/>
      <c r="I198" s="11"/>
      <c r="J198" s="11"/>
      <c r="K198" s="11"/>
      <c r="L198" s="35"/>
      <c r="M198" s="3"/>
      <c r="N198" s="3"/>
    </row>
    <row r="199" spans="1:14" ht="47.25" x14ac:dyDescent="0.25">
      <c r="A199" s="62">
        <v>49</v>
      </c>
      <c r="B199" s="60" t="s">
        <v>215</v>
      </c>
      <c r="C199" s="40" t="s">
        <v>137</v>
      </c>
      <c r="D199" s="7" t="s">
        <v>68</v>
      </c>
      <c r="E199" s="7" t="s">
        <v>29</v>
      </c>
      <c r="F199" s="7" t="s">
        <v>134</v>
      </c>
      <c r="G199" s="7" t="s">
        <v>34</v>
      </c>
      <c r="H199" s="7" t="s">
        <v>306</v>
      </c>
      <c r="I199" s="8">
        <f>34.4</f>
        <v>34.4</v>
      </c>
      <c r="J199" s="8"/>
      <c r="K199" s="8"/>
      <c r="L199" s="48" t="s">
        <v>216</v>
      </c>
      <c r="M199" s="60" t="s">
        <v>259</v>
      </c>
      <c r="N199" s="60">
        <v>14</v>
      </c>
    </row>
    <row r="200" spans="1:14" ht="18.75" x14ac:dyDescent="0.25">
      <c r="A200" s="63"/>
      <c r="B200" s="61"/>
      <c r="C200" s="40" t="s">
        <v>37</v>
      </c>
      <c r="D200" s="7"/>
      <c r="E200" s="7"/>
      <c r="F200" s="7"/>
      <c r="G200" s="7"/>
      <c r="H200" s="7"/>
      <c r="I200" s="11">
        <f>SUM(I199:I199)</f>
        <v>34.4</v>
      </c>
      <c r="J200" s="11">
        <f>SUM(J199:J199)</f>
        <v>0</v>
      </c>
      <c r="K200" s="11">
        <f>SUM(K199:K199)</f>
        <v>0</v>
      </c>
      <c r="L200" s="35"/>
      <c r="M200" s="61"/>
      <c r="N200" s="61"/>
    </row>
    <row r="201" spans="1:14" ht="18.75" x14ac:dyDescent="0.25">
      <c r="A201" s="53"/>
      <c r="B201" s="41"/>
      <c r="C201" s="40"/>
      <c r="D201" s="7"/>
      <c r="E201" s="7"/>
      <c r="F201" s="7"/>
      <c r="G201" s="7"/>
      <c r="H201" s="7"/>
      <c r="I201" s="11"/>
      <c r="J201" s="11"/>
      <c r="K201" s="11"/>
      <c r="L201" s="35"/>
      <c r="M201" s="41"/>
      <c r="N201" s="41"/>
    </row>
    <row r="202" spans="1:14" ht="47.25" x14ac:dyDescent="0.25">
      <c r="A202" s="62">
        <v>50</v>
      </c>
      <c r="B202" s="60" t="s">
        <v>215</v>
      </c>
      <c r="C202" s="40" t="s">
        <v>137</v>
      </c>
      <c r="D202" s="7" t="s">
        <v>68</v>
      </c>
      <c r="E202" s="7" t="s">
        <v>29</v>
      </c>
      <c r="F202" s="7" t="s">
        <v>135</v>
      </c>
      <c r="G202" s="7" t="s">
        <v>34</v>
      </c>
      <c r="H202" s="7" t="s">
        <v>306</v>
      </c>
      <c r="I202" s="8">
        <f>323.3+17.1</f>
        <v>340.4</v>
      </c>
      <c r="J202" s="8"/>
      <c r="K202" s="8"/>
      <c r="L202" s="48" t="s">
        <v>216</v>
      </c>
      <c r="M202" s="60" t="s">
        <v>261</v>
      </c>
      <c r="N202" s="60">
        <v>13</v>
      </c>
    </row>
    <row r="203" spans="1:14" ht="18.75" x14ac:dyDescent="0.25">
      <c r="A203" s="63"/>
      <c r="B203" s="61"/>
      <c r="C203" s="40" t="s">
        <v>37</v>
      </c>
      <c r="D203" s="7"/>
      <c r="E203" s="7"/>
      <c r="F203" s="7"/>
      <c r="G203" s="7"/>
      <c r="H203" s="7"/>
      <c r="I203" s="11">
        <f>SUM(I202:I202)</f>
        <v>340.4</v>
      </c>
      <c r="J203" s="11">
        <f>SUM(J202:J202)</f>
        <v>0</v>
      </c>
      <c r="K203" s="11">
        <f>SUM(K202:K202)</f>
        <v>0</v>
      </c>
      <c r="L203" s="35"/>
      <c r="M203" s="61"/>
      <c r="N203" s="61"/>
    </row>
    <row r="204" spans="1:14" ht="18.75" x14ac:dyDescent="0.25">
      <c r="A204" s="53"/>
      <c r="B204" s="41"/>
      <c r="C204" s="40"/>
      <c r="D204" s="7"/>
      <c r="E204" s="7"/>
      <c r="F204" s="7"/>
      <c r="G204" s="7"/>
      <c r="H204" s="7"/>
      <c r="I204" s="11"/>
      <c r="J204" s="11"/>
      <c r="K204" s="11"/>
      <c r="L204" s="35"/>
      <c r="M204" s="41"/>
      <c r="N204" s="41"/>
    </row>
    <row r="205" spans="1:14" ht="47.25" x14ac:dyDescent="0.25">
      <c r="A205" s="62">
        <v>51</v>
      </c>
      <c r="B205" s="60" t="s">
        <v>215</v>
      </c>
      <c r="C205" s="40" t="s">
        <v>86</v>
      </c>
      <c r="D205" s="7" t="s">
        <v>68</v>
      </c>
      <c r="E205" s="7" t="s">
        <v>29</v>
      </c>
      <c r="F205" s="7" t="s">
        <v>136</v>
      </c>
      <c r="G205" s="7" t="s">
        <v>34</v>
      </c>
      <c r="H205" s="7" t="s">
        <v>306</v>
      </c>
      <c r="I205" s="8">
        <f>39.4+2</f>
        <v>41.4</v>
      </c>
      <c r="J205" s="8"/>
      <c r="K205" s="8"/>
      <c r="L205" s="48" t="s">
        <v>216</v>
      </c>
      <c r="M205" s="60" t="s">
        <v>260</v>
      </c>
      <c r="N205" s="60">
        <v>14</v>
      </c>
    </row>
    <row r="206" spans="1:14" ht="18.75" x14ac:dyDescent="0.25">
      <c r="A206" s="63"/>
      <c r="B206" s="61"/>
      <c r="C206" s="40" t="s">
        <v>37</v>
      </c>
      <c r="D206" s="7"/>
      <c r="E206" s="7"/>
      <c r="F206" s="7"/>
      <c r="G206" s="7"/>
      <c r="H206" s="7"/>
      <c r="I206" s="11">
        <f>SUM(I205:I205)</f>
        <v>41.4</v>
      </c>
      <c r="J206" s="11">
        <f>SUM(J205:J205)</f>
        <v>0</v>
      </c>
      <c r="K206" s="11">
        <f>SUM(K205:K205)</f>
        <v>0</v>
      </c>
      <c r="L206" s="35"/>
      <c r="M206" s="61"/>
      <c r="N206" s="61"/>
    </row>
    <row r="207" spans="1:14" ht="18.75" x14ac:dyDescent="0.25">
      <c r="A207" s="53"/>
      <c r="B207" s="41"/>
      <c r="C207" s="40"/>
      <c r="D207" s="7"/>
      <c r="E207" s="7"/>
      <c r="F207" s="7"/>
      <c r="G207" s="7"/>
      <c r="H207" s="7"/>
      <c r="I207" s="11"/>
      <c r="J207" s="11"/>
      <c r="K207" s="11"/>
      <c r="L207" s="35"/>
      <c r="M207" s="41"/>
      <c r="N207" s="41"/>
    </row>
    <row r="208" spans="1:14" ht="37.5" x14ac:dyDescent="0.25">
      <c r="A208" s="62">
        <v>52</v>
      </c>
      <c r="B208" s="60" t="s">
        <v>211</v>
      </c>
      <c r="C208" s="40" t="s">
        <v>66</v>
      </c>
      <c r="D208" s="7" t="s">
        <v>68</v>
      </c>
      <c r="E208" s="7" t="s">
        <v>102</v>
      </c>
      <c r="F208" s="7" t="s">
        <v>103</v>
      </c>
      <c r="G208" s="7" t="s">
        <v>30</v>
      </c>
      <c r="H208" s="55" t="s">
        <v>292</v>
      </c>
      <c r="I208" s="8">
        <f>307.6+92.9</f>
        <v>400.5</v>
      </c>
      <c r="J208" s="8"/>
      <c r="K208" s="8"/>
      <c r="L208" s="31" t="s">
        <v>92</v>
      </c>
      <c r="M208" s="60" t="s">
        <v>238</v>
      </c>
      <c r="N208" s="60">
        <v>4</v>
      </c>
    </row>
    <row r="209" spans="1:14" ht="18.75" x14ac:dyDescent="0.25">
      <c r="A209" s="63"/>
      <c r="B209" s="61"/>
      <c r="C209" s="40" t="s">
        <v>37</v>
      </c>
      <c r="D209" s="7"/>
      <c r="E209" s="7"/>
      <c r="F209" s="7"/>
      <c r="G209" s="7"/>
      <c r="H209" s="7"/>
      <c r="I209" s="11">
        <f>SUM(I208:I208)</f>
        <v>400.5</v>
      </c>
      <c r="J209" s="11">
        <f>SUM(J208:J208)</f>
        <v>0</v>
      </c>
      <c r="K209" s="11">
        <f>SUM(K208:K208)</f>
        <v>0</v>
      </c>
      <c r="L209" s="35"/>
      <c r="M209" s="61"/>
      <c r="N209" s="61"/>
    </row>
    <row r="210" spans="1:14" ht="18.75" x14ac:dyDescent="0.25">
      <c r="A210" s="47"/>
      <c r="B210" s="45"/>
      <c r="C210" s="40"/>
      <c r="D210" s="7"/>
      <c r="E210" s="7"/>
      <c r="F210" s="7"/>
      <c r="G210" s="7"/>
      <c r="H210" s="7"/>
      <c r="I210" s="11"/>
      <c r="J210" s="11"/>
      <c r="K210" s="11"/>
      <c r="L210" s="35"/>
      <c r="M210" s="45"/>
      <c r="N210" s="45"/>
    </row>
    <row r="211" spans="1:14" ht="126" x14ac:dyDescent="0.25">
      <c r="A211" s="62">
        <v>53</v>
      </c>
      <c r="B211" s="60" t="s">
        <v>217</v>
      </c>
      <c r="C211" s="40" t="s">
        <v>66</v>
      </c>
      <c r="D211" s="7" t="s">
        <v>68</v>
      </c>
      <c r="E211" s="7" t="s">
        <v>102</v>
      </c>
      <c r="F211" s="7" t="s">
        <v>138</v>
      </c>
      <c r="G211" s="7" t="s">
        <v>31</v>
      </c>
      <c r="H211" s="7" t="s">
        <v>299</v>
      </c>
      <c r="I211" s="11">
        <v>-2553.4</v>
      </c>
      <c r="J211" s="11"/>
      <c r="K211" s="11"/>
      <c r="L211" s="31" t="s">
        <v>223</v>
      </c>
      <c r="M211" s="60" t="s">
        <v>237</v>
      </c>
      <c r="N211" s="60">
        <v>4</v>
      </c>
    </row>
    <row r="212" spans="1:14" ht="18.75" x14ac:dyDescent="0.25">
      <c r="A212" s="63"/>
      <c r="B212" s="61"/>
      <c r="C212" s="40" t="s">
        <v>37</v>
      </c>
      <c r="D212" s="7"/>
      <c r="E212" s="7"/>
      <c r="F212" s="7"/>
      <c r="G212" s="7"/>
      <c r="H212" s="7"/>
      <c r="I212" s="11">
        <f>SUM(I211:I211)</f>
        <v>-2553.4</v>
      </c>
      <c r="J212" s="11">
        <f>SUM(J211:J211)</f>
        <v>0</v>
      </c>
      <c r="K212" s="11">
        <f>SUM(K211:K211)</f>
        <v>0</v>
      </c>
      <c r="L212" s="35"/>
      <c r="M212" s="61"/>
      <c r="N212" s="61"/>
    </row>
    <row r="213" spans="1:14" ht="18.75" x14ac:dyDescent="0.25">
      <c r="A213" s="54"/>
      <c r="B213" s="40"/>
      <c r="C213" s="40"/>
      <c r="D213" s="1"/>
      <c r="E213" s="1"/>
      <c r="F213" s="1"/>
      <c r="G213" s="1"/>
      <c r="H213" s="1"/>
      <c r="I213" s="2"/>
      <c r="J213" s="2"/>
      <c r="K213" s="2"/>
      <c r="L213" s="30"/>
      <c r="M213" s="40"/>
      <c r="N213" s="40"/>
    </row>
    <row r="214" spans="1:14" ht="18.75" x14ac:dyDescent="0.25">
      <c r="A214" s="62">
        <v>54</v>
      </c>
      <c r="B214" s="60" t="s">
        <v>230</v>
      </c>
      <c r="C214" s="40" t="s">
        <v>66</v>
      </c>
      <c r="D214" s="7" t="s">
        <v>68</v>
      </c>
      <c r="E214" s="7" t="s">
        <v>102</v>
      </c>
      <c r="F214" s="7" t="s">
        <v>59</v>
      </c>
      <c r="G214" s="7" t="s">
        <v>64</v>
      </c>
      <c r="H214" s="7" t="s">
        <v>295</v>
      </c>
      <c r="I214" s="11">
        <v>937.2</v>
      </c>
      <c r="J214" s="11"/>
      <c r="K214" s="11"/>
      <c r="L214" s="31" t="s">
        <v>60</v>
      </c>
      <c r="M214" s="60" t="s">
        <v>242</v>
      </c>
      <c r="N214" s="60">
        <v>14</v>
      </c>
    </row>
    <row r="215" spans="1:14" ht="18.75" x14ac:dyDescent="0.25">
      <c r="A215" s="63"/>
      <c r="B215" s="61"/>
      <c r="C215" s="40" t="s">
        <v>37</v>
      </c>
      <c r="D215" s="7"/>
      <c r="E215" s="7"/>
      <c r="F215" s="7"/>
      <c r="G215" s="7"/>
      <c r="H215" s="7"/>
      <c r="I215" s="11">
        <f>SUM(I214:I214)</f>
        <v>937.2</v>
      </c>
      <c r="J215" s="11">
        <f>SUM(J214:J214)</f>
        <v>0</v>
      </c>
      <c r="K215" s="11">
        <f>SUM(K214:K214)</f>
        <v>0</v>
      </c>
      <c r="L215" s="35"/>
      <c r="M215" s="61"/>
      <c r="N215" s="61"/>
    </row>
    <row r="216" spans="1:14" ht="18.75" x14ac:dyDescent="0.25">
      <c r="A216" s="54"/>
      <c r="B216" s="40"/>
      <c r="C216" s="40"/>
      <c r="D216" s="1"/>
      <c r="E216" s="1"/>
      <c r="F216" s="1"/>
      <c r="G216" s="1"/>
      <c r="H216" s="1"/>
      <c r="I216" s="2"/>
      <c r="J216" s="2"/>
      <c r="K216" s="2"/>
      <c r="L216" s="30"/>
      <c r="M216" s="40"/>
      <c r="N216" s="40"/>
    </row>
    <row r="217" spans="1:14" ht="18.75" x14ac:dyDescent="0.3">
      <c r="A217" s="27" t="s">
        <v>40</v>
      </c>
      <c r="B217" s="40"/>
      <c r="C217" s="40"/>
      <c r="D217" s="7"/>
      <c r="E217" s="7"/>
      <c r="F217" s="7"/>
      <c r="G217" s="7"/>
      <c r="H217" s="7"/>
      <c r="I217" s="12">
        <f>SUMIF($C$198:$C$216,"Итого",I198:I216)</f>
        <v>-799.5</v>
      </c>
      <c r="J217" s="12">
        <f>SUMIF($C$198:$C$216,"Итого",J198:J216)</f>
        <v>0</v>
      </c>
      <c r="K217" s="12">
        <f>SUMIF($C$198:$C$216,"Итого",K198:K216)</f>
        <v>0</v>
      </c>
      <c r="L217" s="31"/>
      <c r="M217" s="40"/>
      <c r="N217" s="40"/>
    </row>
    <row r="218" spans="1:14" ht="18.75" x14ac:dyDescent="0.3">
      <c r="A218" s="3"/>
      <c r="B218" s="40"/>
      <c r="C218" s="40"/>
      <c r="D218" s="7"/>
      <c r="E218" s="7"/>
      <c r="F218" s="7"/>
      <c r="G218" s="7"/>
      <c r="H218" s="7"/>
      <c r="I218" s="11"/>
      <c r="J218" s="11"/>
      <c r="K218" s="11"/>
      <c r="L218" s="31"/>
      <c r="M218" s="40"/>
      <c r="N218" s="40"/>
    </row>
    <row r="219" spans="1:14" ht="18.75" x14ac:dyDescent="0.3">
      <c r="A219" s="27" t="s">
        <v>38</v>
      </c>
      <c r="B219" s="3"/>
      <c r="C219" s="40"/>
      <c r="D219" s="7"/>
      <c r="E219" s="7"/>
      <c r="F219" s="7"/>
      <c r="G219" s="7"/>
      <c r="H219" s="7"/>
      <c r="I219" s="11"/>
      <c r="J219" s="11"/>
      <c r="K219" s="11"/>
      <c r="L219" s="35"/>
      <c r="M219" s="3"/>
      <c r="N219" s="3"/>
    </row>
    <row r="220" spans="1:14" ht="18.75" x14ac:dyDescent="0.3">
      <c r="A220" s="27"/>
      <c r="B220" s="3"/>
      <c r="C220" s="40"/>
      <c r="D220" s="7"/>
      <c r="E220" s="7"/>
      <c r="F220" s="7"/>
      <c r="G220" s="7"/>
      <c r="H220" s="7"/>
      <c r="I220" s="11"/>
      <c r="J220" s="11"/>
      <c r="K220" s="11"/>
      <c r="L220" s="35"/>
      <c r="M220" s="3"/>
      <c r="N220" s="3"/>
    </row>
    <row r="221" spans="1:14" ht="110.25" x14ac:dyDescent="0.25">
      <c r="A221" s="62">
        <v>55</v>
      </c>
      <c r="B221" s="60" t="s">
        <v>219</v>
      </c>
      <c r="C221" s="40" t="s">
        <v>38</v>
      </c>
      <c r="D221" s="7" t="s">
        <v>71</v>
      </c>
      <c r="E221" s="7" t="s">
        <v>139</v>
      </c>
      <c r="F221" s="7" t="s">
        <v>140</v>
      </c>
      <c r="G221" s="7" t="s">
        <v>141</v>
      </c>
      <c r="H221" s="7" t="s">
        <v>307</v>
      </c>
      <c r="I221" s="11">
        <v>3104</v>
      </c>
      <c r="J221" s="11"/>
      <c r="K221" s="11"/>
      <c r="L221" s="35" t="s">
        <v>327</v>
      </c>
      <c r="M221" s="60" t="s">
        <v>244</v>
      </c>
      <c r="N221" s="60">
        <v>4</v>
      </c>
    </row>
    <row r="222" spans="1:14" ht="18.75" x14ac:dyDescent="0.25">
      <c r="A222" s="63"/>
      <c r="B222" s="61"/>
      <c r="C222" s="40" t="s">
        <v>37</v>
      </c>
      <c r="D222" s="7"/>
      <c r="E222" s="7"/>
      <c r="F222" s="7"/>
      <c r="G222" s="7"/>
      <c r="H222" s="7"/>
      <c r="I222" s="11">
        <f>SUM(I221:I221)</f>
        <v>3104</v>
      </c>
      <c r="J222" s="11">
        <f>SUM(J221:J221)</f>
        <v>0</v>
      </c>
      <c r="K222" s="11">
        <f>SUM(K221:K221)</f>
        <v>0</v>
      </c>
      <c r="L222" s="35"/>
      <c r="M222" s="61"/>
      <c r="N222" s="61"/>
    </row>
    <row r="223" spans="1:14" ht="18.75" x14ac:dyDescent="0.25">
      <c r="A223" s="53"/>
      <c r="B223" s="41"/>
      <c r="C223" s="40"/>
      <c r="D223" s="7"/>
      <c r="E223" s="7"/>
      <c r="F223" s="7"/>
      <c r="G223" s="7"/>
      <c r="H223" s="7"/>
      <c r="I223" s="11"/>
      <c r="J223" s="11"/>
      <c r="K223" s="11"/>
      <c r="L223" s="35"/>
      <c r="M223" s="41"/>
      <c r="N223" s="41"/>
    </row>
    <row r="224" spans="1:14" ht="18.75" x14ac:dyDescent="0.25">
      <c r="A224" s="62">
        <v>56</v>
      </c>
      <c r="B224" s="60" t="s">
        <v>220</v>
      </c>
      <c r="C224" s="42" t="s">
        <v>72</v>
      </c>
      <c r="D224" s="7" t="s">
        <v>71</v>
      </c>
      <c r="E224" s="7" t="s">
        <v>24</v>
      </c>
      <c r="F224" s="7" t="s">
        <v>87</v>
      </c>
      <c r="G224" s="7" t="s">
        <v>34</v>
      </c>
      <c r="H224" s="7" t="s">
        <v>308</v>
      </c>
      <c r="I224" s="11">
        <v>35786</v>
      </c>
      <c r="J224" s="11"/>
      <c r="K224" s="11"/>
      <c r="L224" s="58" t="s">
        <v>221</v>
      </c>
      <c r="M224" s="60" t="s">
        <v>239</v>
      </c>
      <c r="N224" s="60">
        <v>3</v>
      </c>
    </row>
    <row r="225" spans="1:14" ht="18.75" x14ac:dyDescent="0.25">
      <c r="A225" s="64"/>
      <c r="B225" s="67"/>
      <c r="C225" s="40" t="s">
        <v>67</v>
      </c>
      <c r="D225" s="7" t="s">
        <v>71</v>
      </c>
      <c r="E225" s="7" t="s">
        <v>25</v>
      </c>
      <c r="F225" s="7" t="s">
        <v>88</v>
      </c>
      <c r="G225" s="7" t="s">
        <v>34</v>
      </c>
      <c r="H225" s="7" t="s">
        <v>308</v>
      </c>
      <c r="I225" s="11">
        <v>35623.9</v>
      </c>
      <c r="J225" s="11"/>
      <c r="K225" s="11"/>
      <c r="L225" s="76"/>
      <c r="M225" s="67"/>
      <c r="N225" s="67"/>
    </row>
    <row r="226" spans="1:14" ht="18.75" x14ac:dyDescent="0.25">
      <c r="A226" s="64"/>
      <c r="B226" s="67"/>
      <c r="C226" s="40" t="s">
        <v>73</v>
      </c>
      <c r="D226" s="7" t="s">
        <v>71</v>
      </c>
      <c r="E226" s="7" t="s">
        <v>69</v>
      </c>
      <c r="F226" s="7" t="s">
        <v>89</v>
      </c>
      <c r="G226" s="7" t="s">
        <v>34</v>
      </c>
      <c r="H226" s="7" t="s">
        <v>308</v>
      </c>
      <c r="I226" s="11">
        <v>2173.8000000000002</v>
      </c>
      <c r="J226" s="11"/>
      <c r="K226" s="11"/>
      <c r="L226" s="59"/>
      <c r="M226" s="67"/>
      <c r="N226" s="67"/>
    </row>
    <row r="227" spans="1:14" ht="18.75" x14ac:dyDescent="0.25">
      <c r="A227" s="63"/>
      <c r="B227" s="61"/>
      <c r="C227" s="40" t="s">
        <v>37</v>
      </c>
      <c r="D227" s="7"/>
      <c r="E227" s="7"/>
      <c r="F227" s="7"/>
      <c r="G227" s="7"/>
      <c r="H227" s="7"/>
      <c r="I227" s="11">
        <f>SUM(I224:I226)</f>
        <v>73583.7</v>
      </c>
      <c r="J227" s="11">
        <f>SUM(J224:J226)</f>
        <v>0</v>
      </c>
      <c r="K227" s="11">
        <f>SUM(K224:K226)</f>
        <v>0</v>
      </c>
      <c r="L227" s="35"/>
      <c r="M227" s="61"/>
      <c r="N227" s="61"/>
    </row>
    <row r="228" spans="1:14" ht="18.75" x14ac:dyDescent="0.25">
      <c r="A228" s="53"/>
      <c r="B228" s="41"/>
      <c r="C228" s="40"/>
      <c r="D228" s="7"/>
      <c r="E228" s="7"/>
      <c r="F228" s="7"/>
      <c r="G228" s="7"/>
      <c r="H228" s="7"/>
      <c r="I228" s="11"/>
      <c r="J228" s="11"/>
      <c r="K228" s="11"/>
      <c r="L228" s="35"/>
      <c r="M228" s="41"/>
      <c r="N228" s="41"/>
    </row>
    <row r="229" spans="1:14" ht="47.25" x14ac:dyDescent="0.25">
      <c r="A229" s="62">
        <v>57</v>
      </c>
      <c r="B229" s="60" t="s">
        <v>222</v>
      </c>
      <c r="C229" s="40" t="s">
        <v>67</v>
      </c>
      <c r="D229" s="7" t="s">
        <v>71</v>
      </c>
      <c r="E229" s="7" t="s">
        <v>25</v>
      </c>
      <c r="F229" s="7" t="s">
        <v>88</v>
      </c>
      <c r="G229" s="7" t="s">
        <v>34</v>
      </c>
      <c r="H229" s="7" t="s">
        <v>308</v>
      </c>
      <c r="I229" s="11">
        <v>-6746.5</v>
      </c>
      <c r="J229" s="11">
        <v>-9450</v>
      </c>
      <c r="K229" s="11">
        <v>-9450</v>
      </c>
      <c r="L229" s="35" t="s">
        <v>328</v>
      </c>
      <c r="M229" s="60" t="s">
        <v>243</v>
      </c>
      <c r="N229" s="60">
        <v>5</v>
      </c>
    </row>
    <row r="230" spans="1:14" ht="18.75" x14ac:dyDescent="0.25">
      <c r="A230" s="63"/>
      <c r="B230" s="61"/>
      <c r="C230" s="40" t="s">
        <v>37</v>
      </c>
      <c r="D230" s="7"/>
      <c r="E230" s="7"/>
      <c r="F230" s="7"/>
      <c r="G230" s="7"/>
      <c r="H230" s="7"/>
      <c r="I230" s="11">
        <f>SUM(I229:I229)</f>
        <v>-6746.5</v>
      </c>
      <c r="J230" s="11">
        <f>SUM(J229:J229)</f>
        <v>-9450</v>
      </c>
      <c r="K230" s="11">
        <f>SUM(K229:K229)</f>
        <v>-9450</v>
      </c>
      <c r="L230" s="35"/>
      <c r="M230" s="61"/>
      <c r="N230" s="61"/>
    </row>
    <row r="231" spans="1:14" ht="18.75" x14ac:dyDescent="0.25">
      <c r="A231" s="53"/>
      <c r="B231" s="41"/>
      <c r="C231" s="40"/>
      <c r="D231" s="7"/>
      <c r="E231" s="7"/>
      <c r="F231" s="7"/>
      <c r="G231" s="7"/>
      <c r="H231" s="7"/>
      <c r="I231" s="11"/>
      <c r="J231" s="11"/>
      <c r="K231" s="11"/>
      <c r="L231" s="35"/>
      <c r="M231" s="41"/>
      <c r="N231" s="41"/>
    </row>
    <row r="232" spans="1:14" ht="158.25" customHeight="1" x14ac:dyDescent="0.25">
      <c r="A232" s="62">
        <v>58</v>
      </c>
      <c r="B232" s="60" t="s">
        <v>224</v>
      </c>
      <c r="C232" s="60" t="s">
        <v>67</v>
      </c>
      <c r="D232" s="7" t="s">
        <v>71</v>
      </c>
      <c r="E232" s="7" t="s">
        <v>25</v>
      </c>
      <c r="F232" s="7" t="s">
        <v>142</v>
      </c>
      <c r="G232" s="7" t="s">
        <v>31</v>
      </c>
      <c r="H232" s="7" t="s">
        <v>293</v>
      </c>
      <c r="I232" s="11">
        <v>-358.1</v>
      </c>
      <c r="J232" s="11">
        <v>-358.1</v>
      </c>
      <c r="K232" s="11">
        <v>-358.1</v>
      </c>
      <c r="L232" s="58" t="s">
        <v>329</v>
      </c>
      <c r="M232" s="60" t="s">
        <v>246</v>
      </c>
      <c r="N232" s="60">
        <v>3</v>
      </c>
    </row>
    <row r="233" spans="1:14" ht="18.75" x14ac:dyDescent="0.25">
      <c r="A233" s="64"/>
      <c r="B233" s="67"/>
      <c r="C233" s="61"/>
      <c r="D233" s="7" t="s">
        <v>71</v>
      </c>
      <c r="E233" s="7" t="s">
        <v>25</v>
      </c>
      <c r="F233" s="7" t="s">
        <v>142</v>
      </c>
      <c r="G233" s="7" t="s">
        <v>34</v>
      </c>
      <c r="H233" s="7" t="s">
        <v>306</v>
      </c>
      <c r="I233" s="11">
        <v>358.1</v>
      </c>
      <c r="J233" s="11">
        <v>358.1</v>
      </c>
      <c r="K233" s="11">
        <v>358.1</v>
      </c>
      <c r="L233" s="59"/>
      <c r="M233" s="67"/>
      <c r="N233" s="67"/>
    </row>
    <row r="234" spans="1:14" ht="18.75" x14ac:dyDescent="0.25">
      <c r="A234" s="63"/>
      <c r="B234" s="61"/>
      <c r="C234" s="40" t="s">
        <v>37</v>
      </c>
      <c r="D234" s="7"/>
      <c r="E234" s="7"/>
      <c r="F234" s="7"/>
      <c r="G234" s="7"/>
      <c r="H234" s="7"/>
      <c r="I234" s="11">
        <f>SUM(I232:I233)</f>
        <v>0</v>
      </c>
      <c r="J234" s="11">
        <f>SUM(J232:J233)</f>
        <v>0</v>
      </c>
      <c r="K234" s="11">
        <f>SUM(K232:K233)</f>
        <v>0</v>
      </c>
      <c r="L234" s="35"/>
      <c r="M234" s="61"/>
      <c r="N234" s="61"/>
    </row>
    <row r="235" spans="1:14" ht="18.75" x14ac:dyDescent="0.25">
      <c r="A235" s="53"/>
      <c r="B235" s="41"/>
      <c r="C235" s="40"/>
      <c r="D235" s="7"/>
      <c r="E235" s="7"/>
      <c r="F235" s="7"/>
      <c r="G235" s="7"/>
      <c r="H235" s="7"/>
      <c r="I235" s="11"/>
      <c r="J235" s="11"/>
      <c r="K235" s="11"/>
      <c r="L235" s="35"/>
      <c r="M235" s="41"/>
      <c r="N235" s="41"/>
    </row>
    <row r="236" spans="1:14" ht="47.25" x14ac:dyDescent="0.25">
      <c r="A236" s="62">
        <v>59</v>
      </c>
      <c r="B236" s="60" t="s">
        <v>225</v>
      </c>
      <c r="C236" s="40" t="s">
        <v>67</v>
      </c>
      <c r="D236" s="7" t="s">
        <v>71</v>
      </c>
      <c r="E236" s="7" t="s">
        <v>25</v>
      </c>
      <c r="F236" s="7" t="s">
        <v>143</v>
      </c>
      <c r="G236" s="7" t="s">
        <v>34</v>
      </c>
      <c r="H236" s="7" t="s">
        <v>306</v>
      </c>
      <c r="I236" s="11">
        <v>291</v>
      </c>
      <c r="J236" s="11"/>
      <c r="K236" s="11"/>
      <c r="L236" s="35" t="s">
        <v>216</v>
      </c>
      <c r="M236" s="60" t="s">
        <v>264</v>
      </c>
      <c r="N236" s="60">
        <v>12</v>
      </c>
    </row>
    <row r="237" spans="1:14" ht="18.75" x14ac:dyDescent="0.25">
      <c r="A237" s="63"/>
      <c r="B237" s="61"/>
      <c r="C237" s="40" t="s">
        <v>37</v>
      </c>
      <c r="D237" s="7"/>
      <c r="E237" s="7"/>
      <c r="F237" s="7"/>
      <c r="G237" s="7"/>
      <c r="H237" s="7"/>
      <c r="I237" s="11">
        <f>SUM(I236:I236)</f>
        <v>291</v>
      </c>
      <c r="J237" s="11">
        <f>SUM(J236:J236)</f>
        <v>0</v>
      </c>
      <c r="K237" s="11">
        <f>SUM(K236:K236)</f>
        <v>0</v>
      </c>
      <c r="L237" s="35"/>
      <c r="M237" s="61"/>
      <c r="N237" s="61"/>
    </row>
    <row r="238" spans="1:14" ht="18.75" x14ac:dyDescent="0.25">
      <c r="A238" s="53"/>
      <c r="B238" s="41"/>
      <c r="C238" s="40"/>
      <c r="D238" s="7"/>
      <c r="E238" s="7"/>
      <c r="F238" s="7"/>
      <c r="G238" s="7"/>
      <c r="H238" s="7"/>
      <c r="I238" s="11"/>
      <c r="J238" s="11"/>
      <c r="K238" s="11"/>
      <c r="L238" s="35"/>
      <c r="M238" s="41"/>
      <c r="N238" s="41"/>
    </row>
    <row r="239" spans="1:14" ht="47.25" x14ac:dyDescent="0.25">
      <c r="A239" s="62">
        <v>60</v>
      </c>
      <c r="B239" s="60" t="s">
        <v>225</v>
      </c>
      <c r="C239" s="40" t="s">
        <v>67</v>
      </c>
      <c r="D239" s="7" t="s">
        <v>71</v>
      </c>
      <c r="E239" s="7" t="s">
        <v>25</v>
      </c>
      <c r="F239" s="7" t="s">
        <v>144</v>
      </c>
      <c r="G239" s="7" t="s">
        <v>34</v>
      </c>
      <c r="H239" s="7" t="s">
        <v>306</v>
      </c>
      <c r="I239" s="11">
        <f>168.5+9</f>
        <v>177.5</v>
      </c>
      <c r="J239" s="11"/>
      <c r="K239" s="11"/>
      <c r="L239" s="35" t="s">
        <v>216</v>
      </c>
      <c r="M239" s="60" t="s">
        <v>265</v>
      </c>
      <c r="N239" s="60">
        <v>9</v>
      </c>
    </row>
    <row r="240" spans="1:14" ht="18.75" x14ac:dyDescent="0.25">
      <c r="A240" s="63"/>
      <c r="B240" s="61"/>
      <c r="C240" s="40" t="s">
        <v>37</v>
      </c>
      <c r="D240" s="7"/>
      <c r="E240" s="7"/>
      <c r="F240" s="7"/>
      <c r="G240" s="7"/>
      <c r="H240" s="7"/>
      <c r="I240" s="11">
        <f>SUM(I239:I239)</f>
        <v>177.5</v>
      </c>
      <c r="J240" s="11">
        <f>SUM(J239:J239)</f>
        <v>0</v>
      </c>
      <c r="K240" s="11">
        <f>SUM(K239:K239)</f>
        <v>0</v>
      </c>
      <c r="L240" s="35"/>
      <c r="M240" s="61"/>
      <c r="N240" s="61"/>
    </row>
    <row r="241" spans="1:14" ht="18.75" x14ac:dyDescent="0.25">
      <c r="A241" s="53"/>
      <c r="B241" s="41"/>
      <c r="C241" s="40"/>
      <c r="D241" s="7"/>
      <c r="E241" s="7"/>
      <c r="F241" s="7"/>
      <c r="G241" s="7"/>
      <c r="H241" s="7"/>
      <c r="I241" s="11"/>
      <c r="J241" s="11"/>
      <c r="K241" s="11"/>
      <c r="L241" s="35"/>
      <c r="M241" s="41"/>
      <c r="N241" s="41"/>
    </row>
    <row r="242" spans="1:14" ht="47.25" x14ac:dyDescent="0.25">
      <c r="A242" s="62">
        <v>61</v>
      </c>
      <c r="B242" s="60" t="s">
        <v>225</v>
      </c>
      <c r="C242" s="40" t="s">
        <v>67</v>
      </c>
      <c r="D242" s="7" t="s">
        <v>71</v>
      </c>
      <c r="E242" s="7" t="s">
        <v>25</v>
      </c>
      <c r="F242" s="7" t="s">
        <v>145</v>
      </c>
      <c r="G242" s="7" t="s">
        <v>34</v>
      </c>
      <c r="H242" s="7" t="s">
        <v>306</v>
      </c>
      <c r="I242" s="11">
        <v>76.099999999999994</v>
      </c>
      <c r="J242" s="11"/>
      <c r="K242" s="11"/>
      <c r="L242" s="35" t="s">
        <v>216</v>
      </c>
      <c r="M242" s="60" t="s">
        <v>266</v>
      </c>
      <c r="N242" s="60">
        <v>10</v>
      </c>
    </row>
    <row r="243" spans="1:14" ht="18.75" x14ac:dyDescent="0.25">
      <c r="A243" s="63"/>
      <c r="B243" s="61"/>
      <c r="C243" s="40" t="s">
        <v>37</v>
      </c>
      <c r="D243" s="7"/>
      <c r="E243" s="7"/>
      <c r="F243" s="7"/>
      <c r="G243" s="7"/>
      <c r="H243" s="7"/>
      <c r="I243" s="11">
        <f>SUM(I242:I242)</f>
        <v>76.099999999999994</v>
      </c>
      <c r="J243" s="11">
        <f>SUM(J242:J242)</f>
        <v>0</v>
      </c>
      <c r="K243" s="11">
        <f>SUM(K242:K242)</f>
        <v>0</v>
      </c>
      <c r="L243" s="35"/>
      <c r="M243" s="61"/>
      <c r="N243" s="61"/>
    </row>
    <row r="244" spans="1:14" ht="18.75" x14ac:dyDescent="0.25">
      <c r="A244" s="53"/>
      <c r="B244" s="41"/>
      <c r="C244" s="40"/>
      <c r="D244" s="7"/>
      <c r="E244" s="7"/>
      <c r="F244" s="7"/>
      <c r="G244" s="7"/>
      <c r="H244" s="7"/>
      <c r="I244" s="11"/>
      <c r="J244" s="11"/>
      <c r="K244" s="11"/>
      <c r="L244" s="35"/>
      <c r="M244" s="41"/>
      <c r="N244" s="41"/>
    </row>
    <row r="245" spans="1:14" ht="37.5" x14ac:dyDescent="0.25">
      <c r="A245" s="62">
        <v>62</v>
      </c>
      <c r="B245" s="60" t="s">
        <v>211</v>
      </c>
      <c r="C245" s="40" t="s">
        <v>66</v>
      </c>
      <c r="D245" s="7" t="s">
        <v>71</v>
      </c>
      <c r="E245" s="7" t="s">
        <v>27</v>
      </c>
      <c r="F245" s="7" t="s">
        <v>146</v>
      </c>
      <c r="G245" s="7" t="s">
        <v>30</v>
      </c>
      <c r="H245" s="55" t="s">
        <v>292</v>
      </c>
      <c r="I245" s="11">
        <f>484.3+146.3</f>
        <v>630.6</v>
      </c>
      <c r="J245" s="11"/>
      <c r="K245" s="11"/>
      <c r="L245" s="31" t="s">
        <v>92</v>
      </c>
      <c r="M245" s="60" t="s">
        <v>262</v>
      </c>
      <c r="N245" s="60">
        <v>4</v>
      </c>
    </row>
    <row r="246" spans="1:14" ht="18.75" x14ac:dyDescent="0.25">
      <c r="A246" s="63"/>
      <c r="B246" s="61"/>
      <c r="C246" s="40" t="s">
        <v>37</v>
      </c>
      <c r="D246" s="7"/>
      <c r="E246" s="7"/>
      <c r="F246" s="7"/>
      <c r="G246" s="7"/>
      <c r="H246" s="7"/>
      <c r="I246" s="11">
        <f>SUM(I245:I245)</f>
        <v>630.6</v>
      </c>
      <c r="J246" s="11">
        <f>SUM(J245:J245)</f>
        <v>0</v>
      </c>
      <c r="K246" s="11">
        <f>SUM(K245:K245)</f>
        <v>0</v>
      </c>
      <c r="L246" s="35"/>
      <c r="M246" s="61"/>
      <c r="N246" s="61"/>
    </row>
    <row r="247" spans="1:14" ht="18.75" x14ac:dyDescent="0.25">
      <c r="A247" s="47"/>
      <c r="B247" s="45"/>
      <c r="C247" s="42"/>
      <c r="D247" s="7"/>
      <c r="E247" s="7"/>
      <c r="F247" s="7"/>
      <c r="G247" s="7"/>
      <c r="H247" s="7"/>
      <c r="I247" s="11"/>
      <c r="J247" s="11"/>
      <c r="K247" s="11"/>
      <c r="L247" s="35"/>
      <c r="M247" s="45"/>
      <c r="N247" s="45"/>
    </row>
    <row r="248" spans="1:14" ht="47.25" x14ac:dyDescent="0.25">
      <c r="A248" s="62">
        <v>63</v>
      </c>
      <c r="B248" s="60" t="s">
        <v>226</v>
      </c>
      <c r="C248" s="60" t="s">
        <v>70</v>
      </c>
      <c r="D248" s="7" t="s">
        <v>71</v>
      </c>
      <c r="E248" s="7" t="s">
        <v>27</v>
      </c>
      <c r="F248" s="7" t="s">
        <v>147</v>
      </c>
      <c r="G248" s="7" t="s">
        <v>31</v>
      </c>
      <c r="H248" s="55" t="s">
        <v>297</v>
      </c>
      <c r="I248" s="11">
        <v>-1754.6</v>
      </c>
      <c r="J248" s="11">
        <v>-1284.7</v>
      </c>
      <c r="K248" s="11">
        <v>-1284.7</v>
      </c>
      <c r="L248" s="48" t="s">
        <v>313</v>
      </c>
      <c r="M248" s="60" t="s">
        <v>263</v>
      </c>
      <c r="N248" s="60">
        <v>10</v>
      </c>
    </row>
    <row r="249" spans="1:14" ht="47.25" x14ac:dyDescent="0.25">
      <c r="A249" s="64"/>
      <c r="B249" s="67"/>
      <c r="C249" s="61"/>
      <c r="D249" s="7" t="s">
        <v>71</v>
      </c>
      <c r="E249" s="7" t="s">
        <v>27</v>
      </c>
      <c r="F249" s="7" t="s">
        <v>147</v>
      </c>
      <c r="G249" s="7" t="s">
        <v>58</v>
      </c>
      <c r="H249" s="7" t="s">
        <v>298</v>
      </c>
      <c r="I249" s="11">
        <v>-713.8</v>
      </c>
      <c r="J249" s="11">
        <v>-721.2</v>
      </c>
      <c r="K249" s="11">
        <v>-720.9</v>
      </c>
      <c r="L249" s="48" t="s">
        <v>314</v>
      </c>
      <c r="M249" s="67"/>
      <c r="N249" s="67"/>
    </row>
    <row r="250" spans="1:14" ht="18.75" x14ac:dyDescent="0.25">
      <c r="A250" s="63"/>
      <c r="B250" s="61"/>
      <c r="C250" s="40" t="s">
        <v>37</v>
      </c>
      <c r="D250" s="7"/>
      <c r="E250" s="7"/>
      <c r="F250" s="7"/>
      <c r="G250" s="7"/>
      <c r="H250" s="7"/>
      <c r="I250" s="11">
        <f>SUM(I248:I249)</f>
        <v>-2468.4</v>
      </c>
      <c r="J250" s="11">
        <f>SUM(J248:J249)</f>
        <v>-2005.9</v>
      </c>
      <c r="K250" s="11">
        <f>SUM(K248:K249)</f>
        <v>-2005.6</v>
      </c>
      <c r="L250" s="35"/>
      <c r="M250" s="61"/>
      <c r="N250" s="61"/>
    </row>
    <row r="251" spans="1:14" ht="18.75" x14ac:dyDescent="0.3">
      <c r="A251" s="22"/>
      <c r="B251" s="41"/>
      <c r="C251" s="40"/>
      <c r="D251" s="7"/>
      <c r="E251" s="7"/>
      <c r="F251" s="7"/>
      <c r="G251" s="7"/>
      <c r="H251" s="7"/>
      <c r="I251" s="11"/>
      <c r="J251" s="11"/>
      <c r="K251" s="11"/>
      <c r="L251" s="35"/>
      <c r="M251" s="41"/>
      <c r="N251" s="41"/>
    </row>
    <row r="252" spans="1:14" ht="18.75" x14ac:dyDescent="0.3">
      <c r="A252" s="27" t="s">
        <v>13</v>
      </c>
      <c r="B252" s="40"/>
      <c r="C252" s="40"/>
      <c r="D252" s="7"/>
      <c r="E252" s="7"/>
      <c r="F252" s="7"/>
      <c r="G252" s="7"/>
      <c r="H252" s="7"/>
      <c r="I252" s="12">
        <f>SUMIF($C$220:$C$251,"Итого",I220:I251)</f>
        <v>68648</v>
      </c>
      <c r="J252" s="12">
        <f>SUMIF($C$220:$C$251,"Итого",J220:J251)</f>
        <v>-11455.9</v>
      </c>
      <c r="K252" s="12">
        <f>SUMIF($C$220:$C$251,"Итого",K220:K251)</f>
        <v>-11455.6</v>
      </c>
      <c r="L252" s="31"/>
      <c r="M252" s="40"/>
      <c r="N252" s="40"/>
    </row>
    <row r="253" spans="1:14" ht="18.75" x14ac:dyDescent="0.3">
      <c r="A253" s="3"/>
      <c r="B253" s="40"/>
      <c r="C253" s="40"/>
      <c r="D253" s="7"/>
      <c r="E253" s="7"/>
      <c r="F253" s="7"/>
      <c r="G253" s="7"/>
      <c r="H253" s="7"/>
      <c r="I253" s="11"/>
      <c r="J253" s="11"/>
      <c r="K253" s="11"/>
      <c r="L253" s="31"/>
      <c r="M253" s="40"/>
      <c r="N253" s="40"/>
    </row>
    <row r="254" spans="1:14" ht="18.75" x14ac:dyDescent="0.3">
      <c r="A254" s="27" t="s">
        <v>14</v>
      </c>
      <c r="B254" s="40"/>
      <c r="C254" s="40"/>
      <c r="D254" s="7"/>
      <c r="E254" s="7"/>
      <c r="F254" s="7"/>
      <c r="G254" s="7"/>
      <c r="H254" s="7"/>
      <c r="I254" s="11"/>
      <c r="J254" s="11"/>
      <c r="K254" s="11"/>
      <c r="L254" s="31"/>
      <c r="M254" s="40"/>
      <c r="N254" s="40"/>
    </row>
    <row r="255" spans="1:14" ht="18" customHeight="1" x14ac:dyDescent="0.3">
      <c r="A255" s="3"/>
      <c r="B255" s="40"/>
      <c r="C255" s="40"/>
      <c r="D255" s="1"/>
      <c r="E255" s="1"/>
      <c r="F255" s="1"/>
      <c r="G255" s="1"/>
      <c r="H255" s="1"/>
      <c r="I255" s="2"/>
      <c r="J255" s="2"/>
      <c r="K255" s="2"/>
      <c r="L255" s="35"/>
      <c r="M255" s="40"/>
      <c r="N255" s="40"/>
    </row>
    <row r="256" spans="1:14" ht="37.5" x14ac:dyDescent="0.25">
      <c r="A256" s="62">
        <v>64</v>
      </c>
      <c r="B256" s="67" t="s">
        <v>211</v>
      </c>
      <c r="C256" s="42" t="s">
        <v>66</v>
      </c>
      <c r="D256" s="7" t="s">
        <v>90</v>
      </c>
      <c r="E256" s="7" t="s">
        <v>22</v>
      </c>
      <c r="F256" s="7" t="s">
        <v>148</v>
      </c>
      <c r="G256" s="7" t="s">
        <v>30</v>
      </c>
      <c r="H256" s="55" t="s">
        <v>292</v>
      </c>
      <c r="I256" s="8">
        <f>40.9+12.4</f>
        <v>53.3</v>
      </c>
      <c r="J256" s="8"/>
      <c r="K256" s="8"/>
      <c r="L256" s="31" t="s">
        <v>92</v>
      </c>
      <c r="M256" s="67" t="s">
        <v>236</v>
      </c>
      <c r="N256" s="67">
        <v>4</v>
      </c>
    </row>
    <row r="257" spans="1:14" ht="18.75" x14ac:dyDescent="0.25">
      <c r="A257" s="63"/>
      <c r="B257" s="61"/>
      <c r="C257" s="40" t="s">
        <v>37</v>
      </c>
      <c r="D257" s="7"/>
      <c r="E257" s="7"/>
      <c r="F257" s="7"/>
      <c r="G257" s="7"/>
      <c r="H257" s="7"/>
      <c r="I257" s="11">
        <f>SUM(I256:I256)</f>
        <v>53.3</v>
      </c>
      <c r="J257" s="11">
        <f>SUM(J256:J256)</f>
        <v>0</v>
      </c>
      <c r="K257" s="11">
        <f>SUM(K256:K256)</f>
        <v>0</v>
      </c>
      <c r="L257" s="35"/>
      <c r="M257" s="61"/>
      <c r="N257" s="61"/>
    </row>
    <row r="258" spans="1:14" ht="18.75" x14ac:dyDescent="0.3">
      <c r="A258" s="22"/>
      <c r="B258" s="41"/>
      <c r="C258" s="40"/>
      <c r="D258" s="7"/>
      <c r="E258" s="7"/>
      <c r="F258" s="7"/>
      <c r="G258" s="7"/>
      <c r="H258" s="7"/>
      <c r="I258" s="11"/>
      <c r="J258" s="11"/>
      <c r="K258" s="11"/>
      <c r="L258" s="35"/>
      <c r="M258" s="41"/>
      <c r="N258" s="41"/>
    </row>
    <row r="259" spans="1:14" ht="18.75" x14ac:dyDescent="0.3">
      <c r="A259" s="27" t="s">
        <v>15</v>
      </c>
      <c r="B259" s="16"/>
      <c r="C259" s="40"/>
      <c r="D259" s="7"/>
      <c r="E259" s="7"/>
      <c r="F259" s="7"/>
      <c r="G259" s="7"/>
      <c r="H259" s="7"/>
      <c r="I259" s="17">
        <f>SUMIF($C$255:$C$258,"Итого",I255:I258)</f>
        <v>53.3</v>
      </c>
      <c r="J259" s="17">
        <f>SUMIF($C$255:$C$258,"Итого",J255:J258)</f>
        <v>0</v>
      </c>
      <c r="K259" s="17">
        <f>SUMIF($C$255:$C$258,"Итого",K255:K258)</f>
        <v>0</v>
      </c>
      <c r="L259" s="33"/>
      <c r="M259" s="16"/>
      <c r="N259" s="16"/>
    </row>
    <row r="260" spans="1:14" ht="18.75" x14ac:dyDescent="0.3">
      <c r="A260" s="3"/>
      <c r="B260" s="30"/>
      <c r="C260" s="40"/>
      <c r="D260" s="7"/>
      <c r="E260" s="7"/>
      <c r="F260" s="7"/>
      <c r="G260" s="7"/>
      <c r="H260" s="7"/>
      <c r="I260" s="11"/>
      <c r="J260" s="11"/>
      <c r="K260" s="11"/>
      <c r="L260" s="35"/>
      <c r="M260" s="30"/>
      <c r="N260" s="30"/>
    </row>
    <row r="261" spans="1:14" ht="18.75" x14ac:dyDescent="0.3">
      <c r="A261" s="27" t="s">
        <v>12</v>
      </c>
      <c r="B261" s="30"/>
      <c r="C261" s="40"/>
      <c r="D261" s="7"/>
      <c r="E261" s="7"/>
      <c r="F261" s="7"/>
      <c r="G261" s="7"/>
      <c r="H261" s="7"/>
      <c r="I261" s="12"/>
      <c r="J261" s="12"/>
      <c r="K261" s="12"/>
      <c r="L261" s="31"/>
      <c r="M261" s="30"/>
      <c r="N261" s="30"/>
    </row>
    <row r="262" spans="1:14" ht="18.75" x14ac:dyDescent="0.3">
      <c r="A262" s="27"/>
      <c r="B262" s="38"/>
      <c r="C262" s="40"/>
      <c r="D262" s="7"/>
      <c r="E262" s="7"/>
      <c r="F262" s="7"/>
      <c r="G262" s="7"/>
      <c r="H262" s="7"/>
      <c r="I262" s="12"/>
      <c r="J262" s="12"/>
      <c r="K262" s="12"/>
      <c r="L262" s="39"/>
      <c r="M262" s="38"/>
      <c r="N262" s="38"/>
    </row>
    <row r="263" spans="1:14" ht="47.25" x14ac:dyDescent="0.25">
      <c r="A263" s="62">
        <v>65</v>
      </c>
      <c r="B263" s="77" t="s">
        <v>227</v>
      </c>
      <c r="C263" s="40" t="s">
        <v>66</v>
      </c>
      <c r="D263" s="7" t="s">
        <v>91</v>
      </c>
      <c r="E263" s="7" t="s">
        <v>149</v>
      </c>
      <c r="F263" s="7" t="s">
        <v>150</v>
      </c>
      <c r="G263" s="7" t="s">
        <v>34</v>
      </c>
      <c r="H263" s="7" t="s">
        <v>306</v>
      </c>
      <c r="I263" s="11">
        <f>164.3+8.7</f>
        <v>173</v>
      </c>
      <c r="J263" s="11">
        <v>0</v>
      </c>
      <c r="K263" s="11">
        <v>0</v>
      </c>
      <c r="L263" s="35" t="s">
        <v>216</v>
      </c>
      <c r="M263" s="77" t="s">
        <v>232</v>
      </c>
      <c r="N263" s="77">
        <f>6+2+76</f>
        <v>84</v>
      </c>
    </row>
    <row r="264" spans="1:14" ht="18.75" x14ac:dyDescent="0.25">
      <c r="A264" s="63"/>
      <c r="B264" s="61"/>
      <c r="C264" s="40" t="s">
        <v>37</v>
      </c>
      <c r="D264" s="1"/>
      <c r="E264" s="1"/>
      <c r="F264" s="1"/>
      <c r="G264" s="1"/>
      <c r="H264" s="1"/>
      <c r="I264" s="2">
        <f>SUM(I263:I263)</f>
        <v>173</v>
      </c>
      <c r="J264" s="2">
        <f>SUM(J263:J263)</f>
        <v>0</v>
      </c>
      <c r="K264" s="2">
        <f>SUM(K263:K263)</f>
        <v>0</v>
      </c>
      <c r="L264" s="35"/>
      <c r="M264" s="61"/>
      <c r="N264" s="61"/>
    </row>
    <row r="265" spans="1:14" ht="18.75" x14ac:dyDescent="0.3">
      <c r="A265" s="3"/>
      <c r="B265" s="41"/>
      <c r="C265" s="40"/>
      <c r="D265" s="1"/>
      <c r="E265" s="1"/>
      <c r="F265" s="1"/>
      <c r="G265" s="1"/>
      <c r="H265" s="1"/>
      <c r="I265" s="2"/>
      <c r="J265" s="2"/>
      <c r="K265" s="2"/>
      <c r="L265" s="35"/>
      <c r="M265" s="41"/>
      <c r="N265" s="41"/>
    </row>
    <row r="266" spans="1:14" ht="37.5" x14ac:dyDescent="0.25">
      <c r="A266" s="62">
        <v>66</v>
      </c>
      <c r="B266" s="77" t="s">
        <v>211</v>
      </c>
      <c r="C266" s="40" t="s">
        <v>66</v>
      </c>
      <c r="D266" s="7" t="s">
        <v>91</v>
      </c>
      <c r="E266" s="7" t="s">
        <v>36</v>
      </c>
      <c r="F266" s="7" t="s">
        <v>105</v>
      </c>
      <c r="G266" s="7" t="s">
        <v>30</v>
      </c>
      <c r="H266" s="55" t="s">
        <v>292</v>
      </c>
      <c r="I266" s="11">
        <f>316+95.5</f>
        <v>411.5</v>
      </c>
      <c r="J266" s="11">
        <v>0</v>
      </c>
      <c r="K266" s="11">
        <v>0</v>
      </c>
      <c r="L266" s="31" t="s">
        <v>92</v>
      </c>
      <c r="M266" s="77" t="s">
        <v>233</v>
      </c>
      <c r="N266" s="77">
        <v>4</v>
      </c>
    </row>
    <row r="267" spans="1:14" ht="18.75" x14ac:dyDescent="0.25">
      <c r="A267" s="63"/>
      <c r="B267" s="61"/>
      <c r="C267" s="40" t="s">
        <v>37</v>
      </c>
      <c r="D267" s="1"/>
      <c r="E267" s="1"/>
      <c r="F267" s="1"/>
      <c r="G267" s="1"/>
      <c r="H267" s="1"/>
      <c r="I267" s="2">
        <f>SUM(I266:I266)</f>
        <v>411.5</v>
      </c>
      <c r="J267" s="2">
        <f>SUM(J266:J266)</f>
        <v>0</v>
      </c>
      <c r="K267" s="2">
        <f>SUM(K266:K266)</f>
        <v>0</v>
      </c>
      <c r="L267" s="35"/>
      <c r="M267" s="61"/>
      <c r="N267" s="61"/>
    </row>
    <row r="268" spans="1:14" ht="18.75" x14ac:dyDescent="0.3">
      <c r="A268" s="3"/>
      <c r="B268" s="41"/>
      <c r="C268" s="40"/>
      <c r="D268" s="1"/>
      <c r="E268" s="1"/>
      <c r="F268" s="1"/>
      <c r="G268" s="1"/>
      <c r="H268" s="1"/>
      <c r="I268" s="2"/>
      <c r="J268" s="2"/>
      <c r="K268" s="2"/>
      <c r="L268" s="35"/>
      <c r="M268" s="41"/>
      <c r="N268" s="41"/>
    </row>
    <row r="269" spans="1:14" ht="21.75" customHeight="1" x14ac:dyDescent="0.3">
      <c r="A269" s="27" t="s">
        <v>16</v>
      </c>
      <c r="B269" s="4"/>
      <c r="C269" s="29"/>
      <c r="D269" s="14"/>
      <c r="E269" s="14"/>
      <c r="F269" s="14"/>
      <c r="G269" s="14"/>
      <c r="H269" s="14"/>
      <c r="I269" s="12">
        <f>SUMIF($C$262:$C$268,"Итого",I262:I268)</f>
        <v>584.5</v>
      </c>
      <c r="J269" s="12">
        <f>SUMIF($C$262:$C$265,"Итого",J262:J265)</f>
        <v>0</v>
      </c>
      <c r="K269" s="12">
        <f>SUMIF($C$262:$C$265,"Итого",K262:K265)</f>
        <v>0</v>
      </c>
      <c r="L269" s="33"/>
      <c r="M269" s="4"/>
      <c r="N269" s="4"/>
    </row>
    <row r="270" spans="1:14" ht="18.75" x14ac:dyDescent="0.3">
      <c r="A270" s="27"/>
      <c r="B270" s="30"/>
      <c r="C270" s="36"/>
      <c r="D270" s="7"/>
      <c r="E270" s="7"/>
      <c r="F270" s="7"/>
      <c r="G270" s="7"/>
      <c r="H270" s="7"/>
      <c r="I270" s="12"/>
      <c r="J270" s="12"/>
      <c r="K270" s="12"/>
      <c r="L270" s="31"/>
      <c r="M270" s="30"/>
      <c r="N270" s="30"/>
    </row>
    <row r="271" spans="1:14" ht="18.75" x14ac:dyDescent="0.3">
      <c r="A271" s="27" t="s">
        <v>19</v>
      </c>
      <c r="B271" s="30"/>
      <c r="C271" s="28"/>
      <c r="D271" s="7"/>
      <c r="E271" s="7"/>
      <c r="F271" s="7"/>
      <c r="G271" s="7"/>
      <c r="H271" s="7"/>
      <c r="I271" s="12">
        <f>I269+I259+I252+I184+I166+I15+I217+I195+I174</f>
        <v>218270.4</v>
      </c>
      <c r="J271" s="12">
        <f t="shared" ref="J271:K271" si="1">J269+J259+J252+J184+J166+J15+J217+J195+J174</f>
        <v>58428</v>
      </c>
      <c r="K271" s="12">
        <f t="shared" si="1"/>
        <v>19969.7</v>
      </c>
      <c r="L271" s="34"/>
      <c r="M271" s="30"/>
      <c r="N271" s="30"/>
    </row>
    <row r="272" spans="1:14" ht="18.75" x14ac:dyDescent="0.3">
      <c r="A272" s="9"/>
      <c r="B272" s="15"/>
      <c r="C272" s="18"/>
      <c r="D272" s="19"/>
      <c r="E272" s="19"/>
      <c r="F272" s="19"/>
      <c r="G272" s="19"/>
      <c r="H272" s="19"/>
      <c r="I272" s="13"/>
      <c r="J272" s="13"/>
      <c r="K272" s="13"/>
      <c r="L272" s="13"/>
      <c r="M272" s="13"/>
      <c r="N272" s="13"/>
    </row>
    <row r="273" spans="9:11" x14ac:dyDescent="0.25">
      <c r="I273" s="44"/>
      <c r="J273" s="44"/>
      <c r="K273" s="44"/>
    </row>
    <row r="274" spans="9:11" x14ac:dyDescent="0.25">
      <c r="I274" s="21"/>
      <c r="J274" s="21"/>
      <c r="K274" s="21"/>
    </row>
    <row r="276" spans="9:11" x14ac:dyDescent="0.25">
      <c r="I276" s="44"/>
      <c r="J276" s="44"/>
      <c r="K276" s="44"/>
    </row>
  </sheetData>
  <customSheetViews>
    <customSheetView guid="{2335AB0F-3B23-4B22-88EA-2E86CC5F49CA}" scale="70">
      <pane ySplit="6" topLeftCell="A28" activePane="bottomLeft" state="frozen"/>
      <selection pane="bottomLeft" activeCell="O103" sqref="O103"/>
      <pageMargins left="0.35433070866141736" right="0.35433070866141736" top="0.31496062992125984" bottom="0.43307086614173229" header="0.31496062992125984" footer="0.19685039370078741"/>
      <pageSetup paperSize="9" scale="53" orientation="portrait" r:id="rId1"/>
    </customSheetView>
    <customSheetView guid="{46811F38-082A-4BBD-9634-0859CBABDB23}" scale="70">
      <pane ySplit="6" topLeftCell="A58" activePane="bottomLeft" state="frozen"/>
      <selection pane="bottomLeft" activeCell="V70" sqref="V70"/>
      <pageMargins left="0.35433070866141736" right="0.35433070866141736" top="0.31496062992125984" bottom="0.43307086614173229" header="0.31496062992125984" footer="0.19685039370078741"/>
      <pageSetup paperSize="9" scale="53" orientation="portrait" r:id="rId2"/>
    </customSheetView>
    <customSheetView guid="{FC81404D-38CD-410D-B867-7993979BD48F}" scale="70">
      <pane ySplit="6" topLeftCell="A34" activePane="bottomLeft" state="frozen"/>
      <selection pane="bottomLeft" activeCell="Q53" sqref="Q53"/>
      <pageMargins left="0.35433070866141736" right="0.35433070866141736" top="0.31496062992125984" bottom="0.43307086614173229" header="0.31496062992125984" footer="0.19685039370078741"/>
      <pageSetup paperSize="9" scale="53" orientation="portrait" r:id="rId3"/>
    </customSheetView>
    <customSheetView guid="{A97382DC-2CD0-47E2-B62C-B902928D6224}" scale="70">
      <pane ySplit="6" topLeftCell="A34" activePane="bottomLeft" state="frozen"/>
      <selection pane="bottomLeft" activeCell="L50" sqref="L50:L52"/>
      <pageMargins left="0.35433070866141736" right="0.35433070866141736" top="0.31496062992125984" bottom="0.43307086614173229" header="0.31496062992125984" footer="0.19685039370078741"/>
      <pageSetup paperSize="9" scale="60" orientation="landscape" r:id="rId4"/>
    </customSheetView>
    <customSheetView guid="{453D99D9-BAF7-44D9-87C3-87D248A21F1F}" scale="70">
      <pane ySplit="6" topLeftCell="A145" activePane="bottomLeft" state="frozen"/>
      <selection pane="bottomLeft" activeCell="L162" sqref="L162:L163"/>
      <pageMargins left="0.35433070866141736" right="0.35433070866141736" top="0.31496062992125984" bottom="0.43307086614173229" header="0.31496062992125984" footer="0.19685039370078741"/>
      <pageSetup paperSize="9" scale="53" orientation="portrait" r:id="rId5"/>
    </customSheetView>
    <customSheetView guid="{5043792E-C0F3-4742-8142-85E4142ABD33}" scale="70" printArea="1">
      <pane ySplit="6" topLeftCell="A204" activePane="bottomLeft" state="frozen"/>
      <selection pane="bottomLeft" activeCell="K216" sqref="K216"/>
      <pageMargins left="0.35433070866141736" right="0.35433070866141736" top="0.31496062992125984" bottom="0.43307086614173229" header="0.31496062992125984" footer="0.19685039370078741"/>
      <pageSetup paperSize="9" scale="60" orientation="landscape" r:id="rId6"/>
    </customSheetView>
    <customSheetView guid="{1F0991D8-871F-4EC3-A815-B4FB7C35CF65}" scale="70" printArea="1">
      <pane ySplit="6" topLeftCell="A118" activePane="bottomLeft" state="frozen"/>
      <selection pane="bottomLeft" activeCell="E121" sqref="E121"/>
      <pageMargins left="0.35433070866141736" right="0.35433070866141736" top="0.31496062992125984" bottom="0.43307086614173229" header="0.31496062992125984" footer="0.19685039370078741"/>
      <pageSetup paperSize="9" scale="53" orientation="portrait" r:id="rId7"/>
    </customSheetView>
    <customSheetView guid="{F64960D5-5A84-404D-B3BD-51F185AFC9B9}" scale="70">
      <pane ySplit="6" topLeftCell="A172" activePane="bottomLeft" state="frozen"/>
      <selection pane="bottomLeft" activeCell="M177" sqref="M177:M178"/>
      <pageMargins left="0.35433070866141736" right="0.35433070866141736" top="0.31496062992125984" bottom="0.43307086614173229" header="0.31496062992125984" footer="0.19685039370078741"/>
      <pageSetup paperSize="9" scale="53" orientation="portrait" r:id="rId8"/>
    </customSheetView>
    <customSheetView guid="{6CBCF325-39A6-4B7B-B809-534FEC74C726}" scale="70">
      <pane ySplit="6" topLeftCell="A143" activePane="bottomLeft" state="frozen"/>
      <selection pane="bottomLeft" activeCell="C152" sqref="A152:XFD154"/>
      <pageMargins left="0.35433070866141736" right="0.35433070866141736" top="0.31496062992125984" bottom="0.43307086614173229" header="0.31496062992125984" footer="0.19685039370078741"/>
      <pageSetup paperSize="9" scale="53" orientation="portrait" r:id="rId9"/>
    </customSheetView>
    <customSheetView guid="{846923CB-F88B-4F4C-A10C-8D7BA9ADB3B9}" scale="70" showPageBreaks="1" printArea="1" hiddenRows="1" hiddenColumns="1" view="pageBreakPreview">
      <pane ySplit="6" topLeftCell="A203" activePane="bottomLeft" state="frozen"/>
      <selection pane="bottomLeft" activeCell="K205" sqref="K205"/>
      <rowBreaks count="3" manualBreakCount="3">
        <brk id="104" max="10" man="1"/>
        <brk id="233" max="10" man="1"/>
        <brk id="287" max="10" man="1"/>
      </rowBreaks>
      <pageMargins left="0.35433070866141736" right="0.35433070866141736" top="0.31496062992125984" bottom="0.47244094488188981" header="0.31496062992125984" footer="0.19685039370078741"/>
      <pageSetup paperSize="9" scale="90" orientation="landscape" r:id="rId10"/>
    </customSheetView>
    <customSheetView guid="{3BC046E5-3781-4A04-884F-C878E5BAD991}" scale="70" hiddenRows="1">
      <pane ySplit="6" topLeftCell="A103" activePane="bottomLeft" state="frozen"/>
      <selection pane="bottomLeft" activeCell="I110" sqref="I110"/>
      <pageMargins left="0.35433070866141736" right="0.35433070866141736" top="0.31496062992125984" bottom="0.59055118110236227" header="0.31496062992125984" footer="0.55118110236220474"/>
      <pageSetup paperSize="9" scale="65" orientation="portrait" r:id="rId11"/>
    </customSheetView>
    <customSheetView guid="{65157E9B-A25C-4E05-9DC0-D9908C0477A1}" scale="85" showPageBreaks="1" printArea="1" hiddenRows="1" hiddenColumns="1" view="pageBreakPreview">
      <pane ySplit="6" topLeftCell="A194" activePane="bottomLeft" state="frozen"/>
      <selection pane="bottomLeft" activeCell="K207" sqref="K207"/>
      <rowBreaks count="3" manualBreakCount="3">
        <brk id="105" max="10" man="1"/>
        <brk id="233" max="10" man="1"/>
        <brk id="287" max="10" man="1"/>
      </rowBreaks>
      <pageMargins left="0.35433070866141736" right="0.35433070866141736" top="0.31496062992125984" bottom="0.47244094488188981" header="0.31496062992125984" footer="0.19685039370078741"/>
      <pageSetup paperSize="9" scale="90" orientation="landscape" r:id="rId12"/>
    </customSheetView>
    <customSheetView guid="{EA4DBEF1-C5AC-4772-BA7E-0B8041A62603}" scale="70" showPageBreaks="1" printArea="1" hiddenRows="1" hiddenColumns="1" view="pageBreakPreview">
      <pane ySplit="6" topLeftCell="A203" activePane="bottomLeft" state="frozen"/>
      <selection pane="bottomLeft" activeCell="A5" sqref="A5:K308"/>
      <rowBreaks count="3" manualBreakCount="3">
        <brk id="104" max="10" man="1"/>
        <brk id="233" max="10" man="1"/>
        <brk id="287" max="10" man="1"/>
      </rowBreaks>
      <pageMargins left="0.35433070866141736" right="0.35433070866141736" top="0.31496062992125984" bottom="0.47244094488188981" header="0.31496062992125984" footer="0.19685039370078741"/>
      <pageSetup paperSize="9" scale="90" orientation="landscape" r:id="rId13"/>
    </customSheetView>
    <customSheetView guid="{E1B3077E-F565-4760-B1CF-3B85E8DDD84F}" scale="70" printArea="1" hiddenRows="1">
      <pane ySplit="6" topLeftCell="A7" activePane="bottomLeft" state="frozen"/>
      <selection pane="bottomLeft" activeCell="K129" sqref="K129"/>
      <pageMargins left="0.35433070866141736" right="0.35433070866141736" top="0.31496062992125984" bottom="0.43307086614173229" header="0.31496062992125984" footer="0.19685039370078741"/>
      <pageSetup paperSize="9" scale="53" orientation="portrait" r:id="rId14"/>
    </customSheetView>
    <customSheetView guid="{B0D86F76-7ED2-4C2A-A602-8F787E6230C1}" scale="70" printArea="1">
      <pane ySplit="7" topLeftCell="A77" activePane="bottomLeft" state="frozen"/>
      <selection pane="bottomLeft" activeCell="N80" sqref="N80"/>
      <pageMargins left="0.35433070866141736" right="0.35433070866141736" top="0.31496062992125984" bottom="0.43307086614173229" header="0.31496062992125984" footer="0.19685039370078741"/>
      <pageSetup paperSize="9" scale="58" orientation="landscape" r:id="rId15"/>
    </customSheetView>
    <customSheetView guid="{7B97C301-930D-483D-96B7-CC048F1DD126}" scale="70" printArea="1" view="pageBreakPreview">
      <pane ySplit="7" topLeftCell="A263" activePane="bottomLeft" state="frozen"/>
      <selection pane="bottomLeft" activeCell="L111" sqref="L111"/>
      <pageMargins left="0.35433070866141736" right="0.35433070866141736" top="0.31496062992125984" bottom="0.43307086614173229" header="0.31496062992125984" footer="0.19685039370078741"/>
      <pageSetup paperSize="9" scale="58" orientation="landscape" r:id="rId16"/>
    </customSheetView>
  </customSheetViews>
  <mergeCells count="302">
    <mergeCell ref="A2:N2"/>
    <mergeCell ref="M266:M267"/>
    <mergeCell ref="N266:N267"/>
    <mergeCell ref="A11:A13"/>
    <mergeCell ref="A119:A120"/>
    <mergeCell ref="A150:A151"/>
    <mergeCell ref="A153:A154"/>
    <mergeCell ref="A170:A172"/>
    <mergeCell ref="A256:A257"/>
    <mergeCell ref="A3:N3"/>
    <mergeCell ref="M242:M243"/>
    <mergeCell ref="N242:N243"/>
    <mergeCell ref="M245:M246"/>
    <mergeCell ref="N245:N246"/>
    <mergeCell ref="M248:M250"/>
    <mergeCell ref="N248:N250"/>
    <mergeCell ref="M256:M257"/>
    <mergeCell ref="N256:N257"/>
    <mergeCell ref="M263:M264"/>
    <mergeCell ref="N263:N264"/>
    <mergeCell ref="M224:M227"/>
    <mergeCell ref="N224:N227"/>
    <mergeCell ref="M229:M230"/>
    <mergeCell ref="N229:N230"/>
    <mergeCell ref="M202:M203"/>
    <mergeCell ref="N202:N203"/>
    <mergeCell ref="M232:M234"/>
    <mergeCell ref="N232:N234"/>
    <mergeCell ref="M236:M237"/>
    <mergeCell ref="N236:N237"/>
    <mergeCell ref="M239:M240"/>
    <mergeCell ref="N239:N240"/>
    <mergeCell ref="M205:M206"/>
    <mergeCell ref="N205:N206"/>
    <mergeCell ref="M208:M209"/>
    <mergeCell ref="N208:N209"/>
    <mergeCell ref="M211:M212"/>
    <mergeCell ref="N211:N212"/>
    <mergeCell ref="M214:M215"/>
    <mergeCell ref="N214:N215"/>
    <mergeCell ref="M221:M222"/>
    <mergeCell ref="N221:N222"/>
    <mergeCell ref="M178:M179"/>
    <mergeCell ref="N178:N179"/>
    <mergeCell ref="M181:M182"/>
    <mergeCell ref="N181:N182"/>
    <mergeCell ref="M188:M190"/>
    <mergeCell ref="N188:N190"/>
    <mergeCell ref="M192:M193"/>
    <mergeCell ref="N192:N193"/>
    <mergeCell ref="M199:M200"/>
    <mergeCell ref="N199:N200"/>
    <mergeCell ref="M153:M154"/>
    <mergeCell ref="N153:N154"/>
    <mergeCell ref="M156:M158"/>
    <mergeCell ref="N156:N158"/>
    <mergeCell ref="M160:M161"/>
    <mergeCell ref="N160:N161"/>
    <mergeCell ref="M163:M164"/>
    <mergeCell ref="N163:N164"/>
    <mergeCell ref="M170:M172"/>
    <mergeCell ref="N170:N172"/>
    <mergeCell ref="M138:M139"/>
    <mergeCell ref="N138:N139"/>
    <mergeCell ref="M141:M142"/>
    <mergeCell ref="N141:N142"/>
    <mergeCell ref="M144:M145"/>
    <mergeCell ref="N144:N145"/>
    <mergeCell ref="M147:M148"/>
    <mergeCell ref="N147:N148"/>
    <mergeCell ref="M150:M151"/>
    <mergeCell ref="N150:N151"/>
    <mergeCell ref="M119:M120"/>
    <mergeCell ref="N119:N120"/>
    <mergeCell ref="M122:M124"/>
    <mergeCell ref="N122:N124"/>
    <mergeCell ref="M126:M128"/>
    <mergeCell ref="N126:N128"/>
    <mergeCell ref="M130:M132"/>
    <mergeCell ref="N130:N132"/>
    <mergeCell ref="M134:M136"/>
    <mergeCell ref="N134:N136"/>
    <mergeCell ref="M104:M105"/>
    <mergeCell ref="N104:N105"/>
    <mergeCell ref="M107:M108"/>
    <mergeCell ref="N107:N108"/>
    <mergeCell ref="M110:M111"/>
    <mergeCell ref="N110:N111"/>
    <mergeCell ref="M113:M114"/>
    <mergeCell ref="N113:N114"/>
    <mergeCell ref="M116:M117"/>
    <mergeCell ref="N116:N117"/>
    <mergeCell ref="M32:M33"/>
    <mergeCell ref="N32:N33"/>
    <mergeCell ref="M35:M36"/>
    <mergeCell ref="N35:N36"/>
    <mergeCell ref="M38:M40"/>
    <mergeCell ref="N38:N40"/>
    <mergeCell ref="M6:M7"/>
    <mergeCell ref="N6:N7"/>
    <mergeCell ref="M42:M43"/>
    <mergeCell ref="N42:N43"/>
    <mergeCell ref="M11:M13"/>
    <mergeCell ref="N11:N13"/>
    <mergeCell ref="M19:M20"/>
    <mergeCell ref="N19:N20"/>
    <mergeCell ref="M22:M23"/>
    <mergeCell ref="N22:N23"/>
    <mergeCell ref="M25:M27"/>
    <mergeCell ref="N25:N27"/>
    <mergeCell ref="M29:M30"/>
    <mergeCell ref="N29:N30"/>
    <mergeCell ref="L224:L226"/>
    <mergeCell ref="A221:A222"/>
    <mergeCell ref="A192:A193"/>
    <mergeCell ref="A208:A209"/>
    <mergeCell ref="M45:M46"/>
    <mergeCell ref="N45:N46"/>
    <mergeCell ref="M48:M49"/>
    <mergeCell ref="N48:N49"/>
    <mergeCell ref="M51:M53"/>
    <mergeCell ref="N51:N53"/>
    <mergeCell ref="M55:M57"/>
    <mergeCell ref="N55:N57"/>
    <mergeCell ref="M59:M60"/>
    <mergeCell ref="N59:N60"/>
    <mergeCell ref="M65:M70"/>
    <mergeCell ref="N65:N70"/>
    <mergeCell ref="M72:M73"/>
    <mergeCell ref="N72:N73"/>
    <mergeCell ref="M75:M79"/>
    <mergeCell ref="N75:N79"/>
    <mergeCell ref="M81:M84"/>
    <mergeCell ref="N81:N84"/>
    <mergeCell ref="M86:M88"/>
    <mergeCell ref="N86:N88"/>
    <mergeCell ref="A266:A267"/>
    <mergeCell ref="B266:B267"/>
    <mergeCell ref="B256:B257"/>
    <mergeCell ref="A224:A227"/>
    <mergeCell ref="B224:B227"/>
    <mergeCell ref="B208:B209"/>
    <mergeCell ref="B221:B222"/>
    <mergeCell ref="B211:B212"/>
    <mergeCell ref="A263:A264"/>
    <mergeCell ref="A236:A237"/>
    <mergeCell ref="B263:B264"/>
    <mergeCell ref="B245:B246"/>
    <mergeCell ref="B229:B230"/>
    <mergeCell ref="B232:B234"/>
    <mergeCell ref="B236:B237"/>
    <mergeCell ref="A138:A139"/>
    <mergeCell ref="B138:B139"/>
    <mergeCell ref="B119:B120"/>
    <mergeCell ref="A62:A63"/>
    <mergeCell ref="B62:B63"/>
    <mergeCell ref="A65:A70"/>
    <mergeCell ref="M62:M63"/>
    <mergeCell ref="N62:N63"/>
    <mergeCell ref="L66:L69"/>
    <mergeCell ref="B81:B84"/>
    <mergeCell ref="C81:C83"/>
    <mergeCell ref="A81:A84"/>
    <mergeCell ref="B65:B70"/>
    <mergeCell ref="A90:A91"/>
    <mergeCell ref="A107:A108"/>
    <mergeCell ref="B107:B108"/>
    <mergeCell ref="M90:M91"/>
    <mergeCell ref="N90:N91"/>
    <mergeCell ref="M93:M95"/>
    <mergeCell ref="N93:N95"/>
    <mergeCell ref="M97:M98"/>
    <mergeCell ref="N97:N98"/>
    <mergeCell ref="M100:M102"/>
    <mergeCell ref="N100:N102"/>
    <mergeCell ref="C75:C78"/>
    <mergeCell ref="A122:A124"/>
    <mergeCell ref="B122:B124"/>
    <mergeCell ref="C122:C123"/>
    <mergeCell ref="A110:A111"/>
    <mergeCell ref="B110:B111"/>
    <mergeCell ref="A113:A114"/>
    <mergeCell ref="A72:A73"/>
    <mergeCell ref="B90:B91"/>
    <mergeCell ref="A97:A98"/>
    <mergeCell ref="B72:B73"/>
    <mergeCell ref="A75:A79"/>
    <mergeCell ref="B75:B79"/>
    <mergeCell ref="A86:A88"/>
    <mergeCell ref="B86:B88"/>
    <mergeCell ref="A93:A95"/>
    <mergeCell ref="B93:B95"/>
    <mergeCell ref="C93:C94"/>
    <mergeCell ref="B97:B98"/>
    <mergeCell ref="A104:A105"/>
    <mergeCell ref="B104:B105"/>
    <mergeCell ref="I4:L4"/>
    <mergeCell ref="I5:L5"/>
    <mergeCell ref="A6:A7"/>
    <mergeCell ref="B6:B7"/>
    <mergeCell ref="C6:C7"/>
    <mergeCell ref="D6:D7"/>
    <mergeCell ref="E6:E7"/>
    <mergeCell ref="F6:F7"/>
    <mergeCell ref="L6:L7"/>
    <mergeCell ref="G6:H7"/>
    <mergeCell ref="A42:A43"/>
    <mergeCell ref="B42:B43"/>
    <mergeCell ref="A51:A53"/>
    <mergeCell ref="B51:B53"/>
    <mergeCell ref="C65:C69"/>
    <mergeCell ref="A55:A57"/>
    <mergeCell ref="B55:B57"/>
    <mergeCell ref="C55:C56"/>
    <mergeCell ref="A59:A60"/>
    <mergeCell ref="B59:B60"/>
    <mergeCell ref="A156:A158"/>
    <mergeCell ref="B156:B158"/>
    <mergeCell ref="A242:A243"/>
    <mergeCell ref="B242:B243"/>
    <mergeCell ref="A248:A250"/>
    <mergeCell ref="B248:B250"/>
    <mergeCell ref="B141:B142"/>
    <mergeCell ref="B144:B145"/>
    <mergeCell ref="B150:B151"/>
    <mergeCell ref="B170:B172"/>
    <mergeCell ref="A147:A148"/>
    <mergeCell ref="B147:B148"/>
    <mergeCell ref="A141:A142"/>
    <mergeCell ref="A232:A234"/>
    <mergeCell ref="A144:A145"/>
    <mergeCell ref="L11:L12"/>
    <mergeCell ref="C25:C26"/>
    <mergeCell ref="A35:A36"/>
    <mergeCell ref="B35:B36"/>
    <mergeCell ref="L38:L39"/>
    <mergeCell ref="A45:A46"/>
    <mergeCell ref="B45:B46"/>
    <mergeCell ref="A48:A49"/>
    <mergeCell ref="B48:B49"/>
    <mergeCell ref="C11:C12"/>
    <mergeCell ref="B11:B13"/>
    <mergeCell ref="A32:A33"/>
    <mergeCell ref="C38:C39"/>
    <mergeCell ref="B32:B33"/>
    <mergeCell ref="A25:A27"/>
    <mergeCell ref="B25:B27"/>
    <mergeCell ref="A22:A23"/>
    <mergeCell ref="B22:B23"/>
    <mergeCell ref="A19:A20"/>
    <mergeCell ref="A38:A40"/>
    <mergeCell ref="B38:B40"/>
    <mergeCell ref="B19:B20"/>
    <mergeCell ref="A29:A30"/>
    <mergeCell ref="B29:B30"/>
    <mergeCell ref="C130:C131"/>
    <mergeCell ref="A134:A136"/>
    <mergeCell ref="B134:B136"/>
    <mergeCell ref="C134:C135"/>
    <mergeCell ref="B113:B114"/>
    <mergeCell ref="A116:A117"/>
    <mergeCell ref="B116:B117"/>
    <mergeCell ref="A100:A102"/>
    <mergeCell ref="B100:B102"/>
    <mergeCell ref="C100:C101"/>
    <mergeCell ref="A126:A128"/>
    <mergeCell ref="B126:B128"/>
    <mergeCell ref="A130:A132"/>
    <mergeCell ref="B130:B132"/>
    <mergeCell ref="C170:C171"/>
    <mergeCell ref="C188:C189"/>
    <mergeCell ref="A199:A200"/>
    <mergeCell ref="B192:B193"/>
    <mergeCell ref="B199:B200"/>
    <mergeCell ref="B188:B190"/>
    <mergeCell ref="B181:B182"/>
    <mergeCell ref="B178:B179"/>
    <mergeCell ref="A181:A182"/>
    <mergeCell ref="L122:L123"/>
    <mergeCell ref="L188:L189"/>
    <mergeCell ref="L232:L233"/>
    <mergeCell ref="C248:C249"/>
    <mergeCell ref="A160:A161"/>
    <mergeCell ref="B160:B161"/>
    <mergeCell ref="A214:A215"/>
    <mergeCell ref="B214:B215"/>
    <mergeCell ref="C232:C233"/>
    <mergeCell ref="A239:A240"/>
    <mergeCell ref="B239:B240"/>
    <mergeCell ref="A211:A212"/>
    <mergeCell ref="A229:A230"/>
    <mergeCell ref="A245:A246"/>
    <mergeCell ref="L170:L171"/>
    <mergeCell ref="A202:A203"/>
    <mergeCell ref="B202:B203"/>
    <mergeCell ref="A205:A206"/>
    <mergeCell ref="B205:B206"/>
    <mergeCell ref="A188:A190"/>
    <mergeCell ref="B153:B154"/>
    <mergeCell ref="A163:A164"/>
    <mergeCell ref="A178:A179"/>
    <mergeCell ref="B163:B164"/>
  </mergeCells>
  <pageMargins left="0.35433070866141736" right="0.35433070866141736" top="0.31496062992125984" bottom="0.43307086614173229" header="0.31496062992125984" footer="0.19685039370078741"/>
  <pageSetup paperSize="9" scale="58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изменений</vt:lpstr>
      <vt:lpstr>'Реестр изменений'!Заголовки_для_печати</vt:lpstr>
      <vt:lpstr>'Реестр изменений'!Область_печати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User126</dc:creator>
  <cp:lastModifiedBy>User126</cp:lastModifiedBy>
  <cp:lastPrinted>2023-03-06T08:27:25Z</cp:lastPrinted>
  <dcterms:created xsi:type="dcterms:W3CDTF">2006-09-28T05:33:49Z</dcterms:created>
  <dcterms:modified xsi:type="dcterms:W3CDTF">2023-03-06T09:33:25Z</dcterms:modified>
</cp:coreProperties>
</file>